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15600" windowHeight="11760"/>
  </bookViews>
  <sheets>
    <sheet name="Noviembre" sheetId="3" r:id="rId1"/>
  </sheets>
  <definedNames>
    <definedName name="_xlnm.Print_Area" localSheetId="0">Noviembre!$A$1:$R$126</definedName>
    <definedName name="_xlnm.Print_Titles" localSheetId="0">Noviembre!$3:$4</definedName>
  </definedNames>
  <calcPr calcId="145621"/>
</workbook>
</file>

<file path=xl/calcChain.xml><?xml version="1.0" encoding="utf-8"?>
<calcChain xmlns="http://schemas.openxmlformats.org/spreadsheetml/2006/main">
  <c r="P88" i="3" l="1"/>
  <c r="Q104" i="3" l="1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8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6" i="3"/>
  <c r="Q35" i="3"/>
  <c r="Q34" i="3"/>
  <c r="Q33" i="3"/>
  <c r="Q32" i="3"/>
  <c r="Q31" i="3"/>
  <c r="Q30" i="3"/>
  <c r="Q29" i="3"/>
  <c r="Q28" i="3"/>
  <c r="Q24" i="3"/>
  <c r="Q23" i="3"/>
  <c r="Q22" i="3"/>
  <c r="Q21" i="3"/>
  <c r="Q20" i="3"/>
  <c r="Q19" i="3"/>
  <c r="Q18" i="3"/>
  <c r="Q17" i="3"/>
  <c r="Q16" i="3"/>
  <c r="Q12" i="3"/>
  <c r="Q11" i="3"/>
  <c r="Q10" i="3"/>
  <c r="Q9" i="3"/>
  <c r="Q8" i="3"/>
  <c r="Q105" i="3"/>
  <c r="Q58" i="3"/>
  <c r="Q38" i="3"/>
  <c r="Q26" i="3"/>
  <c r="Q14" i="3"/>
  <c r="Q6" i="3"/>
  <c r="E58" i="3" l="1"/>
  <c r="P30" i="3" l="1"/>
  <c r="Q89" i="3"/>
  <c r="Q87" i="3"/>
  <c r="Q59" i="3"/>
  <c r="Q37" i="3"/>
  <c r="Q27" i="3"/>
  <c r="Q25" i="3"/>
  <c r="Q15" i="3"/>
  <c r="Q13" i="3"/>
  <c r="P58" i="3"/>
  <c r="P38" i="3"/>
  <c r="P26" i="3"/>
  <c r="P14" i="3"/>
  <c r="P6" i="3"/>
  <c r="P105" i="3" l="1"/>
  <c r="O58" i="3"/>
  <c r="O38" i="3"/>
  <c r="O26" i="3"/>
  <c r="O14" i="3"/>
  <c r="O6" i="3"/>
  <c r="O88" i="3" l="1"/>
  <c r="O105" i="3" s="1"/>
  <c r="E14" i="3"/>
  <c r="E38" i="3" l="1"/>
  <c r="E26" i="3"/>
  <c r="E6" i="3"/>
  <c r="D58" i="3"/>
  <c r="D38" i="3"/>
  <c r="D26" i="3"/>
  <c r="D14" i="3"/>
  <c r="D6" i="3"/>
  <c r="E88" i="3" l="1"/>
  <c r="E105" i="3" s="1"/>
  <c r="D88" i="3"/>
  <c r="D105" i="3" s="1"/>
  <c r="N58" i="3"/>
  <c r="N8" i="3"/>
  <c r="N14" i="3"/>
  <c r="J64" i="3" l="1"/>
  <c r="L9" i="3"/>
  <c r="L8" i="3"/>
  <c r="L12" i="3"/>
  <c r="L11" i="3"/>
  <c r="T58" i="3"/>
  <c r="S58" i="3"/>
  <c r="R58" i="3"/>
  <c r="M58" i="3"/>
  <c r="L58" i="3"/>
  <c r="K58" i="3"/>
  <c r="I58" i="3"/>
  <c r="H58" i="3"/>
  <c r="G58" i="3"/>
  <c r="F58" i="3"/>
  <c r="T38" i="3"/>
  <c r="S38" i="3"/>
  <c r="R38" i="3"/>
  <c r="N38" i="3"/>
  <c r="M38" i="3"/>
  <c r="L38" i="3"/>
  <c r="K38" i="3"/>
  <c r="J38" i="3"/>
  <c r="I38" i="3"/>
  <c r="H38" i="3"/>
  <c r="G38" i="3"/>
  <c r="F38" i="3"/>
  <c r="K30" i="3"/>
  <c r="K26" i="3" s="1"/>
  <c r="J30" i="3"/>
  <c r="I30" i="3"/>
  <c r="H30" i="3"/>
  <c r="G30" i="3"/>
  <c r="T26" i="3"/>
  <c r="S26" i="3"/>
  <c r="R26" i="3"/>
  <c r="N26" i="3"/>
  <c r="M26" i="3"/>
  <c r="L26" i="3"/>
  <c r="J26" i="3"/>
  <c r="I26" i="3"/>
  <c r="H26" i="3"/>
  <c r="G26" i="3"/>
  <c r="F26" i="3"/>
  <c r="L24" i="3"/>
  <c r="L23" i="3"/>
  <c r="T14" i="3"/>
  <c r="S14" i="3"/>
  <c r="R14" i="3"/>
  <c r="M14" i="3"/>
  <c r="K14" i="3"/>
  <c r="J14" i="3"/>
  <c r="I14" i="3"/>
  <c r="H14" i="3"/>
  <c r="G14" i="3"/>
  <c r="F14" i="3"/>
  <c r="T6" i="3"/>
  <c r="S6" i="3"/>
  <c r="R6" i="3"/>
  <c r="N6" i="3"/>
  <c r="M6" i="3"/>
  <c r="K6" i="3"/>
  <c r="J6" i="3"/>
  <c r="I6" i="3"/>
  <c r="H6" i="3"/>
  <c r="G6" i="3"/>
  <c r="F6" i="3"/>
  <c r="J58" i="3" l="1"/>
  <c r="J88" i="3" s="1"/>
  <c r="J105" i="3" s="1"/>
  <c r="L14" i="3"/>
  <c r="K88" i="3"/>
  <c r="K105" i="3" s="1"/>
  <c r="F88" i="3"/>
  <c r="F105" i="3" s="1"/>
  <c r="M88" i="3"/>
  <c r="M105" i="3" s="1"/>
  <c r="N88" i="3"/>
  <c r="N105" i="3" s="1"/>
  <c r="G88" i="3"/>
  <c r="G105" i="3" s="1"/>
  <c r="R88" i="3"/>
  <c r="R105" i="3" s="1"/>
  <c r="H88" i="3"/>
  <c r="H105" i="3" s="1"/>
  <c r="S88" i="3"/>
  <c r="S105" i="3" s="1"/>
  <c r="I88" i="3"/>
  <c r="I105" i="3" s="1"/>
  <c r="T88" i="3"/>
  <c r="T105" i="3" s="1"/>
  <c r="L6" i="3"/>
  <c r="L88" i="3" l="1"/>
  <c r="L105" i="3" s="1"/>
</calcChain>
</file>

<file path=xl/sharedStrings.xml><?xml version="1.0" encoding="utf-8"?>
<sst xmlns="http://schemas.openxmlformats.org/spreadsheetml/2006/main" count="169" uniqueCount="167">
  <si>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</si>
  <si>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</si>
  <si>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</si>
  <si>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</si>
  <si>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</si>
  <si>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</si>
  <si>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</si>
  <si>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</si>
  <si>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</si>
  <si>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</si>
  <si>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</si>
  <si>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</si>
  <si>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</si>
  <si>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</si>
  <si>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</si>
  <si>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</si>
  <si>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</si>
  <si>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</si>
  <si>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>2.1.1 -</t>
  </si>
  <si>
    <t>REMUNERACIONES</t>
  </si>
  <si>
    <t>2.1.2 -</t>
  </si>
  <si>
    <t>SOBRESUELDOS</t>
  </si>
  <si>
    <t>2.1.3 -</t>
  </si>
  <si>
    <t>2.1.4 -</t>
  </si>
  <si>
    <t>2.1.5 -</t>
  </si>
  <si>
    <t>2.2 -</t>
  </si>
  <si>
    <t>CONTRATACIÓN DE SERVICIOS</t>
  </si>
  <si>
    <t>2.2.1 -</t>
  </si>
  <si>
    <t>SERVICIOS BÁSICOS</t>
  </si>
  <si>
    <t>2.2.2 -</t>
  </si>
  <si>
    <t>2.2.3 -</t>
  </si>
  <si>
    <t>VIÁTICOS</t>
  </si>
  <si>
    <t>2.2.4 -</t>
  </si>
  <si>
    <t>TRANSPORTE Y ALMACENAJE</t>
  </si>
  <si>
    <t>2.2.5 -</t>
  </si>
  <si>
    <t>ALQUILERES Y RENTAS</t>
  </si>
  <si>
    <t>2.2.6 -</t>
  </si>
  <si>
    <t>SEGUROS</t>
  </si>
  <si>
    <t>2.2.7-</t>
  </si>
  <si>
    <t>2.2.8 -</t>
  </si>
  <si>
    <t>2.2.9 -</t>
  </si>
  <si>
    <t>2.3 -</t>
  </si>
  <si>
    <t>MATERIALES Y SUMINISTROS</t>
  </si>
  <si>
    <t>2.3.1 -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</si>
  <si>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</si>
  <si>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2.3.2 -</t>
  </si>
  <si>
    <t>TEXTILES Y VESTUARIOS</t>
  </si>
  <si>
    <t>2.3.3 -</t>
  </si>
  <si>
    <t>2.3.4 -</t>
  </si>
  <si>
    <t>PRODUCTOS FARMACÉUTICOS</t>
  </si>
  <si>
    <t>2.3.5 -</t>
  </si>
  <si>
    <t>2.3.6 -</t>
  </si>
  <si>
    <t>2.3.7 -</t>
  </si>
  <si>
    <t>2.3.8 -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</si>
  <si>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</si>
  <si>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2.3.9 -</t>
  </si>
  <si>
    <t>PRODUCTOS Y ÚTILES VARIOS</t>
  </si>
  <si>
    <t>2.4 -</t>
  </si>
  <si>
    <t>TRANSFERENCIAS CORRIENTES</t>
  </si>
  <si>
    <t>2.4.1 -</t>
  </si>
  <si>
    <t>2.4.2 -</t>
  </si>
  <si>
    <t>2.4.3 -</t>
  </si>
  <si>
    <t>2.4.4 -</t>
  </si>
  <si>
    <t>2.4.5-</t>
  </si>
  <si>
    <t>2.4.7 -</t>
  </si>
  <si>
    <t>2.4.9 -</t>
  </si>
  <si>
    <t>2.5 -</t>
  </si>
  <si>
    <t>TRANSFERENCIAS DE CAPITAL</t>
  </si>
  <si>
    <t>2.5.1 -</t>
  </si>
  <si>
    <t>2.5.2 -</t>
  </si>
  <si>
    <t>2.5.3 -</t>
  </si>
  <si>
    <t>2.5.4 -</t>
  </si>
  <si>
    <t>2.5.5 -</t>
  </si>
  <si>
    <t>TRANSFERENCIAS DE CAPITAL A                                                                                                                                                        INSTITUCIONES PÚBLICAS FINANCIERAS</t>
  </si>
  <si>
    <t>2.5.6 -</t>
  </si>
  <si>
    <t>2.5.9 -</t>
  </si>
  <si>
    <t>2.6 -</t>
  </si>
  <si>
    <t>2.6.1 -</t>
  </si>
  <si>
    <t>MOBILIARIO Y EQUIPO</t>
  </si>
  <si>
    <t>2.6.2 -</t>
  </si>
  <si>
    <t>2.6.3 -</t>
  </si>
  <si>
    <t>2.6.4 -</t>
  </si>
  <si>
    <t>2.6.5 -</t>
  </si>
  <si>
    <t>2.6.6 -</t>
  </si>
  <si>
    <t>EQUIPOS DE DEFENSA Y SEGURIDAD</t>
  </si>
  <si>
    <t>2.6.7 -</t>
  </si>
  <si>
    <t>ACTIVOS BIÓLOGICOS CULTIVABLES</t>
  </si>
  <si>
    <t>2.6.8 -</t>
  </si>
  <si>
    <t>BIENES INTANGIBLES</t>
  </si>
  <si>
    <t>2.6.9 -</t>
  </si>
  <si>
    <t>2.7 -</t>
  </si>
  <si>
    <t>OBRAS</t>
  </si>
  <si>
    <t>2.7.1 -</t>
  </si>
  <si>
    <t>OBRAS EN EDIFICACIONES</t>
  </si>
  <si>
    <t>2.7.2 -</t>
  </si>
  <si>
    <t>INFRAESTRUCTURA</t>
  </si>
  <si>
    <t>2.7.3 -</t>
  </si>
  <si>
    <t>2.7.4 -</t>
  </si>
  <si>
    <t>2.8 -</t>
  </si>
  <si>
    <t>2.8.1 -</t>
  </si>
  <si>
    <t>CONCESIÓN DE PRESTAMOS</t>
  </si>
  <si>
    <t>2.8.2 -</t>
  </si>
  <si>
    <t>2.9 -</t>
  </si>
  <si>
    <t>GASTOS FINANCIEROS</t>
  </si>
  <si>
    <t>2.9.1 -</t>
  </si>
  <si>
    <t>2.9.2 -</t>
  </si>
  <si>
    <t>2.9.4 -</t>
  </si>
  <si>
    <t>Total Gastos</t>
  </si>
  <si>
    <t>APLICACIONES FINANCIERAS</t>
  </si>
  <si>
    <t>4.1 -</t>
  </si>
  <si>
    <t>INCREMENTO DE ACTIVOS FINANCIEROS</t>
  </si>
  <si>
    <t>4.1.1 -</t>
  </si>
  <si>
    <t>4.1.2 -</t>
  </si>
  <si>
    <t>4.2 -</t>
  </si>
  <si>
    <t>DISMINUCIÓN DE PASIVOS</t>
  </si>
  <si>
    <t>4.2.1 -</t>
  </si>
  <si>
    <t>4.2.2 -</t>
  </si>
  <si>
    <t>4.3 -</t>
  </si>
  <si>
    <t>4.3.5 -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</si>
  <si>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</si>
  <si>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</si>
  <si>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</si>
  <si>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</si>
  <si>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</si>
  <si>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</si>
  <si>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</si>
  <si>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</si>
  <si>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</si>
  <si>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</si>
  <si>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</si>
  <si>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</si>
  <si>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</si>
  <si>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</si>
  <si>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</si>
  <si>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</si>
  <si>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</si>
  <si>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</si>
  <si>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</si>
  <si>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</si>
  <si>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</si>
  <si>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</si>
  <si>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</si>
  <si>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</si>
  <si>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</si>
  <si>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</si>
  <si>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</si>
  <si>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</si>
  <si>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</si>
  <si>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</si>
  <si>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</si>
  <si>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</si>
  <si>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</si>
  <si>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</si>
  <si>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</si>
  <si>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</si>
  <si>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</si>
  <si>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</si>
  <si>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</si>
  <si>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</si>
  <si>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</si>
  <si>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r>
      <t>TRANSFERENCIAS CORRIENTES A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INSTITUCIONES PÚBLICAS FINANCIERAS</t>
    </r>
  </si>
  <si>
    <r>
      <t>ADQUISICIÓN DE TÍTULOS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VALORES REPRESENTATIVOS DE DEUDA</t>
    </r>
  </si>
  <si>
    <t>DIETAS Y GASTOS DE   REPRESENTACIÓN</t>
  </si>
  <si>
    <t>Gasto Devengado</t>
  </si>
  <si>
    <t>Presupuesto Aprobado</t>
  </si>
  <si>
    <t>Presupuesto Modificado</t>
  </si>
  <si>
    <t>Devengado: este término se vincula con el acto de registrar los ingresos o el egreso en el momento en que nacen como derechos u obligaciones.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</si>
</sst>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0" fontId="3" fillId="0" borderId="0"/>
  </cellStyleXfs>
  <cellXfs count="95">
    <xf numFmtId="0" fontId="0" fillId="0" borderId="0" xfId="0"/>
    <xf numFmtId="0" fontId="2" fillId="0" borderId="0" xfId="0" applyFont="1"/>
    <xf numFmtId="43" fontId="2" fillId="0" borderId="0" xfId="0" applyNumberFormat="1" applyFont="1"/>
    <xf numFmtId="164" fontId="2" fillId="0" borderId="0" xfId="0" applyNumberFormat="1" applyFont="1" applyAlignment="1">
      <alignment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43" fontId="6" fillId="0" borderId="0" xfId="0" applyNumberFormat="1" applyFont="1"/>
    <xf numFmtId="164" fontId="6" fillId="0" borderId="0" xfId="0" applyNumberFormat="1" applyFont="1" applyAlignment="1">
      <alignment vertical="center"/>
    </xf>
    <xf numFmtId="9" fontId="6" fillId="0" borderId="0" xfId="0" applyNumberFormat="1" applyFont="1"/>
    <xf numFmtId="0" fontId="6" fillId="0" borderId="0" xfId="2" applyFont="1" applyAlignment="1">
      <alignment horizontal="left" wrapText="1"/>
    </xf>
    <xf numFmtId="0" fontId="7" fillId="0" borderId="0" xfId="2" applyFont="1" applyAlignment="1">
      <alignment horizontal="center" vertical="center" wrapText="1"/>
    </xf>
    <xf numFmtId="0" fontId="5" fillId="0" borderId="2" xfId="0" applyFont="1" applyBorder="1"/>
    <xf numFmtId="0" fontId="5" fillId="0" borderId="0" xfId="0" applyFont="1" applyAlignment="1">
      <alignment wrapText="1"/>
    </xf>
    <xf numFmtId="0" fontId="4" fillId="0" borderId="0" xfId="0" applyFont="1"/>
    <xf numFmtId="43" fontId="4" fillId="0" borderId="3" xfId="0" applyNumberFormat="1" applyFont="1" applyBorder="1" applyAlignment="1">
      <alignment horizontal="left" vertical="center" wrapText="1"/>
    </xf>
    <xf numFmtId="43" fontId="4" fillId="0" borderId="3" xfId="1" applyFont="1" applyBorder="1" applyAlignment="1">
      <alignment horizontal="right" vertical="center"/>
    </xf>
    <xf numFmtId="43" fontId="4" fillId="0" borderId="3" xfId="1" applyFont="1" applyBorder="1" applyAlignment="1">
      <alignment vertical="center"/>
    </xf>
    <xf numFmtId="43" fontId="2" fillId="0" borderId="3" xfId="1" applyFont="1" applyBorder="1" applyAlignment="1">
      <alignment horizontal="right" vertical="center"/>
    </xf>
    <xf numFmtId="43" fontId="2" fillId="0" borderId="3" xfId="1" applyFont="1" applyBorder="1" applyAlignment="1">
      <alignment vertical="center"/>
    </xf>
    <xf numFmtId="43" fontId="4" fillId="0" borderId="3" xfId="0" applyNumberFormat="1" applyFont="1" applyBorder="1" applyAlignment="1">
      <alignment horizontal="right" vertical="center"/>
    </xf>
    <xf numFmtId="43" fontId="4" fillId="0" borderId="3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vertical="center"/>
    </xf>
    <xf numFmtId="2" fontId="4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2" fontId="2" fillId="0" borderId="3" xfId="1" applyNumberFormat="1" applyFont="1" applyBorder="1" applyAlignment="1">
      <alignment horizontal="right" vertical="center" wrapText="1"/>
    </xf>
    <xf numFmtId="43" fontId="4" fillId="3" borderId="3" xfId="1" applyFont="1" applyFill="1" applyBorder="1" applyAlignment="1">
      <alignment horizontal="right" vertical="center" wrapText="1"/>
    </xf>
    <xf numFmtId="43" fontId="4" fillId="3" borderId="3" xfId="1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right" vertical="center" wrapText="1"/>
    </xf>
    <xf numFmtId="43" fontId="4" fillId="0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3" fontId="4" fillId="0" borderId="0" xfId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2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1" fillId="0" borderId="0" xfId="0" applyFont="1"/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3" xfId="1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/>
    </xf>
    <xf numFmtId="2" fontId="2" fillId="0" borderId="3" xfId="1" applyNumberFormat="1" applyFont="1" applyBorder="1" applyAlignment="1">
      <alignment vertical="center" wrapText="1"/>
    </xf>
    <xf numFmtId="2" fontId="4" fillId="0" borderId="3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/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4" fillId="0" borderId="6" xfId="0" applyFont="1" applyBorder="1"/>
    <xf numFmtId="0" fontId="2" fillId="0" borderId="6" xfId="0" applyFont="1" applyBorder="1"/>
    <xf numFmtId="0" fontId="4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43" fontId="4" fillId="0" borderId="0" xfId="0" applyNumberFormat="1" applyFont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3" fontId="2" fillId="0" borderId="3" xfId="1" applyFont="1" applyFill="1" applyBorder="1" applyAlignment="1">
      <alignment horizontal="right" vertical="center"/>
    </xf>
    <xf numFmtId="43" fontId="4" fillId="0" borderId="0" xfId="1" applyFont="1" applyAlignment="1">
      <alignment vertical="center" wrapText="1"/>
    </xf>
    <xf numFmtId="0" fontId="6" fillId="0" borderId="0" xfId="0" applyFont="1" applyAlignment="1">
      <alignment wrapText="1"/>
    </xf>
    <xf numFmtId="0" fontId="4" fillId="0" borderId="0" xfId="0" applyFont="1" applyBorder="1" applyAlignment="1">
      <alignment horizontal="left" vertical="center" wrapText="1"/>
    </xf>
    <xf numFmtId="43" fontId="2" fillId="0" borderId="0" xfId="1" applyFont="1" applyBorder="1" applyAlignment="1">
      <alignment vertical="center"/>
    </xf>
    <xf numFmtId="43" fontId="4" fillId="0" borderId="0" xfId="0" applyNumberFormat="1" applyFont="1" applyBorder="1" applyAlignment="1">
      <alignment horizontal="left" vertical="center" wrapText="1"/>
    </xf>
    <xf numFmtId="0" fontId="2" fillId="0" borderId="0" xfId="0" applyFont="1" applyBorder="1"/>
    <xf numFmtId="0" fontId="11" fillId="0" borderId="0" xfId="0" applyFont="1" applyBorder="1"/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9">
    <cellStyle name="Millares" xfId="1" builtinId="3"/>
    <cellStyle name="Millares 2" xfId="5"/>
    <cellStyle name="Millares 3" xfId="6"/>
    <cellStyle name="Millares 4" xfId="4"/>
    <cellStyle name="Normal" xfId="0" builtinId="0"/>
    <cellStyle name="Normal 2" xfId="2"/>
    <cellStyle name="Normal 2 2" xfId="7"/>
    <cellStyle name="Normal 3" xfId="8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620515</xdr:colOff>
      <xdr:row>0</xdr:row>
      <xdr:rowOff>119678</xdr:rowOff>
    </xdr:from>
    <xdr:ext cx="4061792" cy="1181764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7202290" y="119678"/>
          <a:ext cx="4061792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/>
            <a:t>Instituto Dominicano de Aviación Civil</a:t>
          </a:r>
        </a:p>
        <a:p>
          <a:pPr algn="ctr"/>
          <a:r>
            <a:rPr lang="es-DO" sz="1400" b="1"/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Año 2021</a:t>
          </a:r>
          <a:endParaRPr lang="es-DO" sz="1400"/>
        </a:p>
        <a:p>
          <a:pPr algn="ctr"/>
          <a:r>
            <a:rPr lang="es-DO" sz="1400" b="1"/>
            <a:t>Período del 01/01/2021</a:t>
          </a:r>
          <a:r>
            <a:rPr lang="es-DO" sz="1400" b="1" baseline="0"/>
            <a:t> </a:t>
          </a:r>
          <a:r>
            <a:rPr lang="es-DO" sz="1400" b="1"/>
            <a:t> al 30/11/2021</a:t>
          </a:r>
        </a:p>
        <a:p>
          <a:pPr algn="ctr"/>
          <a:r>
            <a:rPr lang="es-DO" sz="1400" b="1"/>
            <a:t>en</a:t>
          </a:r>
          <a:r>
            <a:rPr lang="es-DO" sz="1200" b="1"/>
            <a:t> RD$</a:t>
          </a:r>
        </a:p>
      </xdr:txBody>
    </xdr:sp>
    <xdr:clientData/>
  </xdr:oneCellAnchor>
  <xdr:oneCellAnchor>
    <xdr:from>
      <xdr:col>1</xdr:col>
      <xdr:colOff>384156</xdr:colOff>
      <xdr:row>109</xdr:row>
      <xdr:rowOff>255270</xdr:rowOff>
    </xdr:from>
    <xdr:ext cx="2233880" cy="436786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850881" y="29725620"/>
          <a:ext cx="223388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ABEL</a:t>
          </a:r>
          <a:r>
            <a:rPr lang="es-DO" sz="1100" b="1" baseline="0"/>
            <a:t> ANTONIO TAVERAS SEGURA</a:t>
          </a:r>
          <a:endParaRPr lang="es-DO" sz="1100" b="1"/>
        </a:p>
        <a:p>
          <a:pPr algn="ctr"/>
          <a:r>
            <a:rPr lang="es-DO" sz="1100" b="1"/>
            <a:t> DIRECTOR FINANCIERO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109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0</xdr:col>
      <xdr:colOff>480390</xdr:colOff>
      <xdr:row>116</xdr:row>
      <xdr:rowOff>124239</xdr:rowOff>
    </xdr:from>
    <xdr:ext cx="33904860" cy="7210011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470865" y="32718789"/>
          <a:ext cx="33904860" cy="72100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1400" b="1">
            <a:latin typeface="Calibri" pitchFamily="34" charset="0"/>
          </a:endParaRPr>
        </a:p>
        <a:p>
          <a:endParaRPr lang="es-DO" sz="1400" b="1">
            <a:latin typeface="Calibri" pitchFamily="34" charset="0"/>
          </a:endParaRPr>
        </a:p>
        <a:p>
          <a:endParaRPr lang="es-DO" sz="1400" b="1">
            <a:latin typeface="Calibri" pitchFamily="34" charset="0"/>
          </a:endParaRPr>
        </a:p>
        <a:p>
          <a:r>
            <a:rPr lang="es-DO" sz="1400" b="1">
              <a:latin typeface="Calibri" pitchFamily="34" charset="0"/>
            </a:rPr>
            <a:t>Notas:</a:t>
          </a:r>
          <a:endParaRPr lang="es-DO" sz="1400" b="1" baseline="0">
            <a:solidFill>
              <a:schemeClr val="tx1"/>
            </a:solidFill>
            <a:latin typeface="Calibri" pitchFamily="34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Las  informaciones  provienen  de un corte Preliminar  teniendo como Fuente  el Mayor General</a:t>
          </a:r>
          <a:r>
            <a:rPr lang="es-ES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1400" b="1" baseline="0">
              <a:latin typeface="Calibri" pitchFamily="34" charset="0"/>
            </a:rPr>
            <a:t>remitido por el departamento de Contabilidad , el ultimo dia  de cada  mes.</a:t>
          </a:r>
          <a:endParaRPr lang="es-DO" sz="1400" b="1">
            <a:latin typeface="Calibri" pitchFamily="34" charset="0"/>
          </a:endParaRPr>
        </a:p>
      </xdr:txBody>
    </xdr:sp>
    <xdr:clientData/>
  </xdr:oneCellAnchor>
  <xdr:oneCellAnchor>
    <xdr:from>
      <xdr:col>0</xdr:col>
      <xdr:colOff>102043</xdr:colOff>
      <xdr:row>0</xdr:row>
      <xdr:rowOff>0</xdr:rowOff>
    </xdr:from>
    <xdr:ext cx="2965836" cy="1179443"/>
    <xdr:pic>
      <xdr:nvPicPr>
        <xdr:cNvPr id="7" name="6 Imagen" descr="Resultado de imagen para logo idac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43" y="0"/>
          <a:ext cx="2965836" cy="1179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235323</xdr:colOff>
      <xdr:row>114</xdr:row>
      <xdr:rowOff>199465</xdr:rowOff>
    </xdr:from>
    <xdr:ext cx="3848100" cy="264560"/>
    <xdr:sp macro="" textlink="">
      <xdr:nvSpPr>
        <xdr:cNvPr id="8" name="4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9110382" y="31486289"/>
          <a:ext cx="3848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DO" sz="1100" b="1"/>
        </a:p>
      </xdr:txBody>
    </xdr:sp>
    <xdr:clientData/>
  </xdr:oneCellAnchor>
  <xdr:oneCellAnchor>
    <xdr:from>
      <xdr:col>11</xdr:col>
      <xdr:colOff>467226</xdr:colOff>
      <xdr:row>110</xdr:row>
      <xdr:rowOff>22412</xdr:rowOff>
    </xdr:from>
    <xdr:ext cx="2039021" cy="436786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2659226" y="30233471"/>
          <a:ext cx="20390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JUANA BENILDA FRIAS</a:t>
          </a:r>
        </a:p>
        <a:p>
          <a:pPr algn="ctr"/>
          <a:r>
            <a:rPr lang="es-DO" sz="1100" b="1"/>
            <a:t> ENCARGADA DE PRESUPUESTO</a:t>
          </a:r>
        </a:p>
      </xdr:txBody>
    </xdr:sp>
    <xdr:clientData/>
  </xdr:oneCellAnchor>
  <xdr:oneCellAnchor>
    <xdr:from>
      <xdr:col>5</xdr:col>
      <xdr:colOff>1189927</xdr:colOff>
      <xdr:row>115</xdr:row>
      <xdr:rowOff>44823</xdr:rowOff>
    </xdr:from>
    <xdr:ext cx="1871090" cy="436786"/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6730689" y="31558634"/>
          <a:ext cx="187109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ANA</a:t>
          </a:r>
          <a:r>
            <a:rPr lang="es-DO" sz="1100" b="1" baseline="0"/>
            <a:t> STEPHANIE VALDEZ </a:t>
          </a:r>
        </a:p>
        <a:p>
          <a:pPr algn="ctr"/>
          <a:r>
            <a:rPr lang="es-DO" sz="1100" b="1"/>
            <a:t> ANALISTA DE PRESUPUESTO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42"/>
  <sheetViews>
    <sheetView showGridLines="0" tabSelected="1" view="pageBreakPreview" topLeftCell="M54" zoomScale="85" zoomScaleNormal="85" zoomScaleSheetLayoutView="85" workbookViewId="0">
      <selection activeCell="AA63" sqref="AA63"/>
    </sheetView>
  </sheetViews>
  <sheetFormatPr baseColWidth="10" defaultColWidth="11.42578125" defaultRowHeight="21" x14ac:dyDescent="0.35"/>
  <cols>
    <col min="1" max="2" width="7" style="6" customWidth="1"/>
    <col min="3" max="3" width="36.5703125" style="16" customWidth="1"/>
    <col min="4" max="4" width="17.28515625" style="6" customWidth="1"/>
    <col min="5" max="5" width="15.28515625" style="6" customWidth="1"/>
    <col min="6" max="6" width="18.140625" style="6" customWidth="1"/>
    <col min="7" max="7" width="16" style="6" customWidth="1"/>
    <col min="8" max="8" width="15.5703125" style="6" customWidth="1"/>
    <col min="9" max="9" width="17" style="6" customWidth="1"/>
    <col min="10" max="10" width="14.85546875" style="6" customWidth="1"/>
    <col min="11" max="12" width="15.7109375" style="6" customWidth="1"/>
    <col min="13" max="13" width="15.42578125" style="6" customWidth="1"/>
    <col min="14" max="14" width="16.140625" style="6" customWidth="1"/>
    <col min="15" max="15" width="17.85546875" style="6" customWidth="1"/>
    <col min="16" max="16" width="15.5703125" style="6" customWidth="1"/>
    <col min="17" max="17" width="17.7109375" style="15" customWidth="1"/>
    <col min="18" max="18" width="0.140625" style="7" hidden="1" customWidth="1"/>
    <col min="19" max="19" width="0.42578125" style="7" hidden="1" customWidth="1"/>
    <col min="20" max="22" width="5.85546875" style="7" hidden="1" customWidth="1"/>
    <col min="23" max="24" width="5.85546875" style="7" bestFit="1" customWidth="1"/>
    <col min="25" max="26" width="7.42578125" style="7" bestFit="1" customWidth="1"/>
    <col min="27" max="27" width="21" style="7" bestFit="1" customWidth="1"/>
    <col min="28" max="33" width="7.42578125" style="7" bestFit="1" customWidth="1"/>
    <col min="34" max="34" width="7.42578125" style="7" customWidth="1"/>
    <col min="35" max="37" width="7.42578125" style="7" bestFit="1" customWidth="1"/>
    <col min="38" max="48" width="11.42578125" style="7"/>
    <col min="49" max="16384" width="11.42578125" style="6"/>
  </cols>
  <sheetData>
    <row r="1" spans="1:51" ht="72" customHeight="1" x14ac:dyDescent="0.35">
      <c r="A1" s="46"/>
      <c r="B1" s="46"/>
      <c r="C1" s="47"/>
      <c r="D1" s="46"/>
      <c r="E1" s="46"/>
      <c r="F1" s="46"/>
      <c r="G1" s="46"/>
      <c r="H1" s="46"/>
      <c r="I1" s="46"/>
      <c r="J1" s="46"/>
      <c r="K1" s="46"/>
      <c r="L1" s="46"/>
      <c r="M1" s="47"/>
      <c r="N1" s="84" t="s">
        <v>166</v>
      </c>
      <c r="O1" s="85"/>
      <c r="P1" s="85"/>
      <c r="Q1" s="86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</row>
    <row r="2" spans="1:51" ht="33" customHeight="1" x14ac:dyDescent="0.35">
      <c r="A2" s="46"/>
      <c r="B2" s="46"/>
      <c r="C2" s="48"/>
      <c r="D2" s="49"/>
      <c r="E2" s="49"/>
      <c r="F2" s="49"/>
      <c r="G2" s="49"/>
      <c r="H2" s="49"/>
      <c r="I2" s="49"/>
      <c r="J2" s="49"/>
      <c r="K2" s="49"/>
      <c r="L2" s="50"/>
      <c r="M2" s="50"/>
      <c r="N2" s="50"/>
      <c r="O2" s="8"/>
      <c r="P2" s="8"/>
      <c r="Q2" s="8"/>
      <c r="R2" s="9"/>
    </row>
    <row r="3" spans="1:51" ht="34.5" customHeight="1" x14ac:dyDescent="0.35">
      <c r="A3" s="92" t="s">
        <v>0</v>
      </c>
      <c r="B3" s="92"/>
      <c r="C3" s="92"/>
      <c r="D3" s="93" t="s">
        <v>164</v>
      </c>
      <c r="E3" s="93" t="s">
        <v>165</v>
      </c>
      <c r="F3" s="92" t="s">
        <v>163</v>
      </c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"/>
    </row>
    <row r="4" spans="1:51" s="7" customFormat="1" ht="38.450000000000003" customHeight="1" x14ac:dyDescent="0.35">
      <c r="A4" s="92"/>
      <c r="B4" s="92"/>
      <c r="C4" s="92"/>
      <c r="D4" s="94"/>
      <c r="E4" s="94"/>
      <c r="F4" s="72" t="s">
        <v>2</v>
      </c>
      <c r="G4" s="72" t="s">
        <v>3</v>
      </c>
      <c r="H4" s="72" t="s">
        <v>4</v>
      </c>
      <c r="I4" s="72" t="s">
        <v>5</v>
      </c>
      <c r="J4" s="72" t="s">
        <v>6</v>
      </c>
      <c r="K4" s="72" t="s">
        <v>7</v>
      </c>
      <c r="L4" s="72" t="s">
        <v>8</v>
      </c>
      <c r="M4" s="72" t="s">
        <v>9</v>
      </c>
      <c r="N4" s="72" t="s">
        <v>10</v>
      </c>
      <c r="O4" s="74" t="s">
        <v>11</v>
      </c>
      <c r="P4" s="75" t="s">
        <v>12</v>
      </c>
      <c r="Q4" s="72" t="s">
        <v>1</v>
      </c>
      <c r="R4" s="72" t="s">
        <v>11</v>
      </c>
      <c r="S4" s="70" t="s">
        <v>12</v>
      </c>
      <c r="T4" s="70" t="s">
        <v>13</v>
      </c>
      <c r="AF4" s="10"/>
      <c r="AG4" s="10"/>
    </row>
    <row r="5" spans="1:51" ht="21" customHeight="1" x14ac:dyDescent="0.35">
      <c r="A5" s="64" t="s">
        <v>14</v>
      </c>
      <c r="B5" s="60"/>
      <c r="C5" s="51" t="s">
        <v>15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"/>
      <c r="X5" s="10"/>
      <c r="Y5" s="10"/>
      <c r="Z5" s="10"/>
      <c r="AA5" s="10"/>
      <c r="AB5" s="10"/>
      <c r="AC5" s="10"/>
      <c r="AD5" s="10"/>
      <c r="AE5" s="10"/>
      <c r="AF5" s="10"/>
      <c r="AG5" s="10"/>
      <c r="AW5" s="7"/>
      <c r="AX5" s="7"/>
      <c r="AY5" s="7"/>
    </row>
    <row r="6" spans="1:51" ht="21" customHeight="1" x14ac:dyDescent="0.35">
      <c r="A6" s="64" t="s">
        <v>16</v>
      </c>
      <c r="B6" s="60"/>
      <c r="C6" s="51" t="s">
        <v>17</v>
      </c>
      <c r="D6" s="20">
        <f>+D8+D9+D10+D11+D12</f>
        <v>2384953041</v>
      </c>
      <c r="E6" s="20">
        <f>+E8+E9+E10+E11+E12</f>
        <v>85850000</v>
      </c>
      <c r="F6" s="20">
        <f>+F8+F9+F10+F11+F12</f>
        <v>144892145.58000001</v>
      </c>
      <c r="G6" s="19">
        <f t="shared" ref="G6:T6" si="0">G8+G9+G10+G11+G12</f>
        <v>167970277.19</v>
      </c>
      <c r="H6" s="19">
        <f t="shared" si="0"/>
        <v>183962364.41999999</v>
      </c>
      <c r="I6" s="19">
        <f t="shared" si="0"/>
        <v>183541811.39000002</v>
      </c>
      <c r="J6" s="19">
        <f t="shared" si="0"/>
        <v>132398518.53</v>
      </c>
      <c r="K6" s="19">
        <f t="shared" si="0"/>
        <v>204594500.92000002</v>
      </c>
      <c r="L6" s="19">
        <f t="shared" si="0"/>
        <v>271785950.44999999</v>
      </c>
      <c r="M6" s="19">
        <f t="shared" si="0"/>
        <v>185567749.95000002</v>
      </c>
      <c r="N6" s="19">
        <f t="shared" si="0"/>
        <v>178733992.43000001</v>
      </c>
      <c r="O6" s="19">
        <f t="shared" ref="O6:P6" si="1">O8+O9+O10+O11+O12</f>
        <v>303285709.24000001</v>
      </c>
      <c r="P6" s="19">
        <f t="shared" si="1"/>
        <v>184104477.39999998</v>
      </c>
      <c r="Q6" s="20">
        <f>SUM(F6:P6)</f>
        <v>2140837497.5</v>
      </c>
      <c r="R6" s="19">
        <f t="shared" si="0"/>
        <v>0</v>
      </c>
      <c r="S6" s="19">
        <f t="shared" si="0"/>
        <v>0</v>
      </c>
      <c r="T6" s="19">
        <f t="shared" si="0"/>
        <v>0</v>
      </c>
      <c r="U6" s="3"/>
      <c r="V6" s="11"/>
      <c r="X6" s="12"/>
      <c r="AW6" s="7"/>
      <c r="AX6" s="7"/>
      <c r="AY6" s="7"/>
    </row>
    <row r="7" spans="1:51" ht="3.6" customHeight="1" x14ac:dyDescent="0.35">
      <c r="A7" s="65"/>
      <c r="B7" s="61"/>
      <c r="C7" s="51"/>
      <c r="D7" s="20"/>
      <c r="E7" s="20"/>
      <c r="F7" s="20"/>
      <c r="G7" s="19"/>
      <c r="H7" s="19"/>
      <c r="I7" s="19"/>
      <c r="J7" s="19"/>
      <c r="K7" s="19"/>
      <c r="L7" s="19"/>
      <c r="M7" s="19"/>
      <c r="N7" s="19"/>
      <c r="O7" s="19"/>
      <c r="P7" s="19"/>
      <c r="Q7" s="20"/>
      <c r="R7" s="20"/>
      <c r="S7" s="20"/>
      <c r="T7" s="20"/>
      <c r="U7" s="3"/>
      <c r="V7" s="11"/>
      <c r="X7" s="12"/>
      <c r="AW7" s="7"/>
      <c r="AX7" s="7"/>
      <c r="AY7" s="7"/>
    </row>
    <row r="8" spans="1:51" ht="18" customHeight="1" x14ac:dyDescent="0.35">
      <c r="A8" s="65"/>
      <c r="B8" s="62" t="s">
        <v>18</v>
      </c>
      <c r="C8" s="52" t="s">
        <v>19</v>
      </c>
      <c r="D8" s="53">
        <v>1579926877</v>
      </c>
      <c r="E8" s="53">
        <v>136000000</v>
      </c>
      <c r="F8" s="53">
        <v>127418953.5</v>
      </c>
      <c r="G8" s="21">
        <v>132732489.53</v>
      </c>
      <c r="H8" s="21">
        <v>143444376.78</v>
      </c>
      <c r="I8" s="21">
        <v>132193604.77</v>
      </c>
      <c r="J8" s="21">
        <v>131798518.53</v>
      </c>
      <c r="K8" s="21">
        <v>154672326.27000001</v>
      </c>
      <c r="L8" s="21">
        <f>121361109.56+6133249+4457465.55+984156.89+6875715</f>
        <v>139811696</v>
      </c>
      <c r="M8" s="21">
        <v>133220927.12</v>
      </c>
      <c r="N8" s="21">
        <f>121164595.01+6695498+4313465.55+3209265.76</f>
        <v>135382824.31999999</v>
      </c>
      <c r="O8" s="21">
        <v>132750095.70999999</v>
      </c>
      <c r="P8" s="76">
        <v>136381247.63</v>
      </c>
      <c r="Q8" s="22">
        <f>SUM(F8:P8)</f>
        <v>1499807060.1599998</v>
      </c>
      <c r="R8" s="21">
        <v>0</v>
      </c>
      <c r="S8" s="21">
        <v>0</v>
      </c>
      <c r="T8" s="21">
        <v>0</v>
      </c>
      <c r="U8" s="3"/>
      <c r="V8" s="11"/>
      <c r="AW8" s="7"/>
      <c r="AX8" s="7"/>
      <c r="AY8" s="7"/>
    </row>
    <row r="9" spans="1:51" ht="18" customHeight="1" x14ac:dyDescent="0.35">
      <c r="A9" s="65"/>
      <c r="B9" s="62" t="s">
        <v>20</v>
      </c>
      <c r="C9" s="52" t="s">
        <v>21</v>
      </c>
      <c r="D9" s="53">
        <v>303029045</v>
      </c>
      <c r="E9" s="53">
        <v>0</v>
      </c>
      <c r="F9" s="53">
        <v>16486973</v>
      </c>
      <c r="G9" s="21">
        <v>17775330</v>
      </c>
      <c r="H9" s="21">
        <v>23823754.32</v>
      </c>
      <c r="I9" s="21">
        <v>33700493.850000001</v>
      </c>
      <c r="J9" s="21">
        <v>0</v>
      </c>
      <c r="K9" s="21">
        <v>29098012.75</v>
      </c>
      <c r="L9" s="21">
        <f>19122370.25+9938999.69+7653300</f>
        <v>36714669.939999998</v>
      </c>
      <c r="M9" s="21">
        <v>35396831.460000001</v>
      </c>
      <c r="N9" s="21">
        <v>24352342.27</v>
      </c>
      <c r="O9" s="21">
        <v>31723261.539999999</v>
      </c>
      <c r="P9" s="76">
        <v>27775387.690000001</v>
      </c>
      <c r="Q9" s="22">
        <f t="shared" ref="Q9:Q12" si="2">SUM(F9:P9)</f>
        <v>276847056.82000005</v>
      </c>
      <c r="R9" s="21">
        <v>0</v>
      </c>
      <c r="S9" s="21">
        <v>0</v>
      </c>
      <c r="T9" s="21">
        <v>0</v>
      </c>
      <c r="U9" s="3"/>
      <c r="V9" s="11"/>
      <c r="AW9" s="7"/>
      <c r="AX9" s="7"/>
      <c r="AY9" s="7"/>
    </row>
    <row r="10" spans="1:51" ht="18" customHeight="1" x14ac:dyDescent="0.35">
      <c r="A10" s="65"/>
      <c r="B10" s="62" t="s">
        <v>22</v>
      </c>
      <c r="C10" s="52" t="s">
        <v>162</v>
      </c>
      <c r="D10" s="53">
        <v>8000000</v>
      </c>
      <c r="E10" s="53">
        <v>0</v>
      </c>
      <c r="F10" s="53">
        <v>698500</v>
      </c>
      <c r="G10" s="21">
        <v>715900</v>
      </c>
      <c r="H10" s="21">
        <v>709400</v>
      </c>
      <c r="I10" s="21">
        <v>742650</v>
      </c>
      <c r="J10" s="21">
        <v>600000</v>
      </c>
      <c r="K10" s="21">
        <v>742650</v>
      </c>
      <c r="L10" s="21">
        <v>748650</v>
      </c>
      <c r="M10" s="21">
        <v>0</v>
      </c>
      <c r="N10" s="21">
        <v>0</v>
      </c>
      <c r="O10" s="21">
        <v>0</v>
      </c>
      <c r="P10" s="76">
        <v>0</v>
      </c>
      <c r="Q10" s="22">
        <f t="shared" si="2"/>
        <v>4957750</v>
      </c>
      <c r="R10" s="21">
        <v>0</v>
      </c>
      <c r="S10" s="21">
        <v>0</v>
      </c>
      <c r="T10" s="21">
        <v>0</v>
      </c>
      <c r="U10" s="3"/>
      <c r="V10" s="11"/>
      <c r="AW10" s="7"/>
      <c r="AX10" s="7"/>
      <c r="AY10" s="7"/>
    </row>
    <row r="11" spans="1:51" ht="18" customHeight="1" x14ac:dyDescent="0.35">
      <c r="A11" s="65"/>
      <c r="B11" s="62" t="s">
        <v>23</v>
      </c>
      <c r="C11" s="52" t="s">
        <v>119</v>
      </c>
      <c r="D11" s="53">
        <v>285893630</v>
      </c>
      <c r="E11" s="53">
        <v>-50150000</v>
      </c>
      <c r="F11" s="53">
        <v>287719.08</v>
      </c>
      <c r="G11" s="21">
        <v>79000</v>
      </c>
      <c r="H11" s="21">
        <v>153000</v>
      </c>
      <c r="I11" s="21">
        <v>74500</v>
      </c>
      <c r="J11" s="21">
        <v>0</v>
      </c>
      <c r="K11" s="21">
        <v>3371912.5</v>
      </c>
      <c r="L11" s="21">
        <f>587500+61709126.01</f>
        <v>62296626.009999998</v>
      </c>
      <c r="M11" s="21">
        <v>687000</v>
      </c>
      <c r="N11" s="21">
        <v>636000</v>
      </c>
      <c r="O11" s="21">
        <v>120461647.51000001</v>
      </c>
      <c r="P11" s="76">
        <v>1488258.29</v>
      </c>
      <c r="Q11" s="22">
        <f t="shared" si="2"/>
        <v>189535663.39000002</v>
      </c>
      <c r="R11" s="21">
        <v>0</v>
      </c>
      <c r="S11" s="21">
        <v>0</v>
      </c>
      <c r="T11" s="21">
        <v>0</v>
      </c>
      <c r="U11" s="3"/>
      <c r="V11" s="11"/>
      <c r="AW11" s="7"/>
      <c r="AX11" s="7"/>
      <c r="AY11" s="7"/>
    </row>
    <row r="12" spans="1:51" ht="16.5" customHeight="1" x14ac:dyDescent="0.35">
      <c r="A12" s="65"/>
      <c r="B12" s="62" t="s">
        <v>24</v>
      </c>
      <c r="C12" s="52" t="s">
        <v>120</v>
      </c>
      <c r="D12" s="53">
        <v>208103489</v>
      </c>
      <c r="E12" s="53">
        <v>0</v>
      </c>
      <c r="F12" s="53">
        <v>0</v>
      </c>
      <c r="G12" s="21">
        <v>16667557.66</v>
      </c>
      <c r="H12" s="21">
        <v>15831833.32</v>
      </c>
      <c r="I12" s="21">
        <v>16830562.77</v>
      </c>
      <c r="J12" s="21">
        <v>0</v>
      </c>
      <c r="K12" s="21">
        <v>16709599.4</v>
      </c>
      <c r="L12" s="21">
        <f>15945719.33+6629775.23+8765473.38+873340.56</f>
        <v>32214308.500000004</v>
      </c>
      <c r="M12" s="21">
        <v>16262991.369999999</v>
      </c>
      <c r="N12" s="21">
        <v>18362825.84</v>
      </c>
      <c r="O12" s="21">
        <v>18350704.48</v>
      </c>
      <c r="P12" s="76">
        <v>18459583.789999999</v>
      </c>
      <c r="Q12" s="22">
        <f t="shared" si="2"/>
        <v>169689967.13</v>
      </c>
      <c r="R12" s="21">
        <v>0</v>
      </c>
      <c r="S12" s="21">
        <v>0</v>
      </c>
      <c r="T12" s="21">
        <v>0</v>
      </c>
      <c r="U12" s="3"/>
      <c r="V12" s="11"/>
      <c r="AW12" s="7"/>
      <c r="AX12" s="7"/>
      <c r="AY12" s="7"/>
    </row>
    <row r="13" spans="1:51" ht="18.75" hidden="1" customHeight="1" x14ac:dyDescent="0.35">
      <c r="A13" s="65"/>
      <c r="B13" s="61"/>
      <c r="C13" s="52"/>
      <c r="D13" s="53"/>
      <c r="E13" s="53"/>
      <c r="F13" s="53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2">
        <f t="shared" ref="Q13:Q59" si="3">+F13+G13+H13+I13+J13+K13+L13+M13+N13+R13+S13+T13+O13+P13</f>
        <v>0</v>
      </c>
      <c r="R13" s="22"/>
      <c r="S13" s="22"/>
      <c r="T13" s="22"/>
      <c r="U13" s="3"/>
      <c r="V13" s="11"/>
      <c r="AW13" s="7"/>
      <c r="AX13" s="7"/>
      <c r="AY13" s="7"/>
    </row>
    <row r="14" spans="1:51" ht="21" customHeight="1" x14ac:dyDescent="0.35">
      <c r="A14" s="64" t="s">
        <v>25</v>
      </c>
      <c r="B14" s="61"/>
      <c r="C14" s="51" t="s">
        <v>26</v>
      </c>
      <c r="D14" s="24">
        <f>+D16+D17+D18+D19+D20+D21+D22+D23+D24</f>
        <v>327000000</v>
      </c>
      <c r="E14" s="24">
        <f>+E16+E17+E18+E19+E20+E21+E22+E23+E24</f>
        <v>9550000</v>
      </c>
      <c r="F14" s="24">
        <f>+F16+F17+F18+F19+F20+F21+F22+F23+F24</f>
        <v>9309313.1400000006</v>
      </c>
      <c r="G14" s="23">
        <f t="shared" ref="G14:T14" si="4">G16+G17+G18+G19+G20+G21+G22+G23+G24</f>
        <v>18212065.199999999</v>
      </c>
      <c r="H14" s="23">
        <f t="shared" si="4"/>
        <v>24966977.66</v>
      </c>
      <c r="I14" s="23">
        <f>I16+I17+I18+I19+I20+I21+I22+I23+I24</f>
        <v>18272254.439999998</v>
      </c>
      <c r="J14" s="23">
        <f t="shared" si="4"/>
        <v>16613415.629999997</v>
      </c>
      <c r="K14" s="23">
        <f t="shared" si="4"/>
        <v>20110179.810000002</v>
      </c>
      <c r="L14" s="23">
        <f t="shared" si="4"/>
        <v>25374462.039999999</v>
      </c>
      <c r="M14" s="23">
        <f t="shared" si="4"/>
        <v>23107832.620000001</v>
      </c>
      <c r="N14" s="23">
        <f t="shared" si="4"/>
        <v>30142378.940000001</v>
      </c>
      <c r="O14" s="23">
        <f t="shared" ref="O14:P14" si="5">O16+O17+O18+O19+O20+O21+O22+O23+O24</f>
        <v>23886840.459999997</v>
      </c>
      <c r="P14" s="23">
        <f t="shared" si="5"/>
        <v>36483784.869999997</v>
      </c>
      <c r="Q14" s="20">
        <f>SUM(F14:P14)</f>
        <v>246479504.81</v>
      </c>
      <c r="R14" s="23">
        <f t="shared" si="4"/>
        <v>0</v>
      </c>
      <c r="S14" s="23">
        <f t="shared" si="4"/>
        <v>0</v>
      </c>
      <c r="T14" s="23">
        <f t="shared" si="4"/>
        <v>0</v>
      </c>
      <c r="U14" s="3"/>
      <c r="V14" s="11"/>
      <c r="X14" s="87"/>
      <c r="Y14" s="88"/>
      <c r="Z14" s="88"/>
      <c r="AA14" s="88"/>
      <c r="AW14" s="7"/>
      <c r="AX14" s="7"/>
      <c r="AY14" s="7"/>
    </row>
    <row r="15" spans="1:51" ht="2.25" customHeight="1" x14ac:dyDescent="0.35">
      <c r="A15" s="65"/>
      <c r="B15" s="61"/>
      <c r="C15" s="51"/>
      <c r="D15" s="24"/>
      <c r="E15" s="24"/>
      <c r="F15" s="24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2">
        <f t="shared" si="3"/>
        <v>0</v>
      </c>
      <c r="R15" s="24"/>
      <c r="S15" s="24"/>
      <c r="T15" s="24"/>
      <c r="U15" s="3"/>
      <c r="V15" s="11"/>
      <c r="AW15" s="7"/>
      <c r="AX15" s="7"/>
      <c r="AY15" s="7"/>
    </row>
    <row r="16" spans="1:51" ht="17.45" customHeight="1" x14ac:dyDescent="0.35">
      <c r="A16" s="65"/>
      <c r="B16" s="62" t="s">
        <v>27</v>
      </c>
      <c r="C16" s="52" t="s">
        <v>28</v>
      </c>
      <c r="D16" s="53">
        <v>75700000</v>
      </c>
      <c r="E16" s="53">
        <v>10300000</v>
      </c>
      <c r="F16" s="53">
        <v>1847430.22</v>
      </c>
      <c r="G16" s="21">
        <v>6973125.0300000003</v>
      </c>
      <c r="H16" s="21">
        <v>9476846.5999999996</v>
      </c>
      <c r="I16" s="21">
        <v>7323151.9900000002</v>
      </c>
      <c r="J16" s="21">
        <v>7302852.9299999997</v>
      </c>
      <c r="K16" s="21">
        <v>7115187.1900000004</v>
      </c>
      <c r="L16" s="21">
        <v>7504632.6299999999</v>
      </c>
      <c r="M16" s="21">
        <v>7186583.1799999997</v>
      </c>
      <c r="N16" s="21">
        <v>7285972.0999999996</v>
      </c>
      <c r="O16" s="21">
        <v>6749328.5199999996</v>
      </c>
      <c r="P16" s="21">
        <v>7510901.7300000004</v>
      </c>
      <c r="Q16" s="22">
        <f t="shared" ref="Q16:Q24" si="6">SUM(F16:P16)</f>
        <v>76276012.120000005</v>
      </c>
      <c r="R16" s="21">
        <v>0</v>
      </c>
      <c r="S16" s="21">
        <v>0</v>
      </c>
      <c r="T16" s="21">
        <v>0</v>
      </c>
      <c r="U16" s="3"/>
      <c r="V16" s="11"/>
      <c r="AW16" s="7"/>
      <c r="AX16" s="7"/>
      <c r="AY16" s="7"/>
    </row>
    <row r="17" spans="1:51" ht="17.45" customHeight="1" x14ac:dyDescent="0.35">
      <c r="A17" s="65"/>
      <c r="B17" s="63" t="s">
        <v>29</v>
      </c>
      <c r="C17" s="52" t="s">
        <v>121</v>
      </c>
      <c r="D17" s="53">
        <v>30000000</v>
      </c>
      <c r="E17" s="53">
        <v>0</v>
      </c>
      <c r="F17" s="53">
        <v>506649.62</v>
      </c>
      <c r="G17" s="21">
        <v>267336.12</v>
      </c>
      <c r="H17" s="21">
        <v>206591.72</v>
      </c>
      <c r="I17" s="21">
        <v>150000</v>
      </c>
      <c r="J17" s="21">
        <v>234043.72</v>
      </c>
      <c r="K17" s="21">
        <v>407901.28</v>
      </c>
      <c r="L17" s="21">
        <v>150000</v>
      </c>
      <c r="M17" s="21">
        <v>150000</v>
      </c>
      <c r="N17" s="21">
        <v>397504.34</v>
      </c>
      <c r="O17" s="21">
        <v>247504.34</v>
      </c>
      <c r="P17" s="21">
        <v>140899.99</v>
      </c>
      <c r="Q17" s="22">
        <f t="shared" si="6"/>
        <v>2858431.13</v>
      </c>
      <c r="R17" s="21">
        <v>0</v>
      </c>
      <c r="S17" s="21">
        <v>0</v>
      </c>
      <c r="T17" s="21">
        <v>0</v>
      </c>
      <c r="U17" s="3"/>
      <c r="V17" s="11"/>
      <c r="AW17" s="7"/>
      <c r="AX17" s="7"/>
      <c r="AY17" s="7"/>
    </row>
    <row r="18" spans="1:51" ht="17.45" customHeight="1" x14ac:dyDescent="0.35">
      <c r="A18" s="65"/>
      <c r="B18" s="62" t="s">
        <v>30</v>
      </c>
      <c r="C18" s="52" t="s">
        <v>31</v>
      </c>
      <c r="D18" s="53">
        <v>16500000</v>
      </c>
      <c r="E18" s="53">
        <v>6000000</v>
      </c>
      <c r="F18" s="53">
        <v>150800</v>
      </c>
      <c r="G18" s="21">
        <v>552032</v>
      </c>
      <c r="H18" s="21">
        <v>1619041</v>
      </c>
      <c r="I18" s="21">
        <v>940063</v>
      </c>
      <c r="J18" s="21">
        <v>886039</v>
      </c>
      <c r="K18" s="21">
        <v>1689853.01</v>
      </c>
      <c r="L18" s="21">
        <v>2690190.12</v>
      </c>
      <c r="M18" s="21">
        <v>1525473.25</v>
      </c>
      <c r="N18" s="21">
        <v>1063785.1299999999</v>
      </c>
      <c r="O18" s="21">
        <v>4212140.92</v>
      </c>
      <c r="P18" s="21">
        <v>3013937.6</v>
      </c>
      <c r="Q18" s="22">
        <f t="shared" si="6"/>
        <v>18343355.029999997</v>
      </c>
      <c r="R18" s="21">
        <v>0</v>
      </c>
      <c r="S18" s="21">
        <v>0</v>
      </c>
      <c r="T18" s="21">
        <v>0</v>
      </c>
      <c r="U18" s="3"/>
      <c r="V18" s="11"/>
      <c r="AW18" s="7"/>
      <c r="AX18" s="7"/>
      <c r="AY18" s="7"/>
    </row>
    <row r="19" spans="1:51" ht="17.45" customHeight="1" x14ac:dyDescent="0.35">
      <c r="A19" s="65"/>
      <c r="B19" s="62" t="s">
        <v>32</v>
      </c>
      <c r="C19" s="52" t="s">
        <v>33</v>
      </c>
      <c r="D19" s="53">
        <v>14650000</v>
      </c>
      <c r="E19" s="53">
        <v>-9450000</v>
      </c>
      <c r="F19" s="53">
        <v>104426</v>
      </c>
      <c r="G19" s="21">
        <v>107781.04</v>
      </c>
      <c r="H19" s="21">
        <v>209682.73</v>
      </c>
      <c r="I19" s="21">
        <v>242003.28</v>
      </c>
      <c r="J19" s="21">
        <v>357347.22</v>
      </c>
      <c r="K19" s="21">
        <v>646951.98</v>
      </c>
      <c r="L19" s="21">
        <v>845743.61</v>
      </c>
      <c r="M19" s="21">
        <v>221780.98</v>
      </c>
      <c r="N19" s="21">
        <v>399667.14</v>
      </c>
      <c r="O19" s="21">
        <v>419918.93</v>
      </c>
      <c r="P19" s="21">
        <v>577143.06000000006</v>
      </c>
      <c r="Q19" s="22">
        <f t="shared" si="6"/>
        <v>4132445.97</v>
      </c>
      <c r="R19" s="21">
        <v>0</v>
      </c>
      <c r="S19" s="21">
        <v>0</v>
      </c>
      <c r="T19" s="21">
        <v>0</v>
      </c>
      <c r="U19" s="3"/>
      <c r="V19" s="11"/>
      <c r="AW19" s="7"/>
      <c r="AX19" s="7"/>
      <c r="AY19" s="7"/>
    </row>
    <row r="20" spans="1:51" ht="17.45" customHeight="1" x14ac:dyDescent="0.35">
      <c r="A20" s="65"/>
      <c r="B20" s="62" t="s">
        <v>34</v>
      </c>
      <c r="C20" s="52" t="s">
        <v>35</v>
      </c>
      <c r="D20" s="53">
        <v>13000000</v>
      </c>
      <c r="E20" s="53">
        <v>6400000</v>
      </c>
      <c r="F20" s="53">
        <v>562520</v>
      </c>
      <c r="G20" s="21">
        <v>617118.49</v>
      </c>
      <c r="H20" s="21">
        <v>520058.54</v>
      </c>
      <c r="I20" s="21">
        <v>330710</v>
      </c>
      <c r="J20" s="21">
        <v>344291.6</v>
      </c>
      <c r="K20" s="21">
        <v>681856.71</v>
      </c>
      <c r="L20" s="21">
        <v>436127</v>
      </c>
      <c r="M20" s="21">
        <v>622611.69999999995</v>
      </c>
      <c r="N20" s="21">
        <v>626993.17000000004</v>
      </c>
      <c r="O20" s="21">
        <v>641502.80000000005</v>
      </c>
      <c r="P20" s="21">
        <v>549280.06999999995</v>
      </c>
      <c r="Q20" s="22">
        <f t="shared" si="6"/>
        <v>5933070.0800000001</v>
      </c>
      <c r="R20" s="21">
        <v>0</v>
      </c>
      <c r="S20" s="21">
        <v>0</v>
      </c>
      <c r="T20" s="21">
        <v>0</v>
      </c>
      <c r="U20" s="3"/>
      <c r="V20" s="11"/>
      <c r="AW20" s="7"/>
      <c r="AX20" s="7"/>
      <c r="AY20" s="7"/>
    </row>
    <row r="21" spans="1:51" ht="17.45" customHeight="1" x14ac:dyDescent="0.35">
      <c r="A21" s="65"/>
      <c r="B21" s="62" t="s">
        <v>36</v>
      </c>
      <c r="C21" s="52" t="s">
        <v>37</v>
      </c>
      <c r="D21" s="53">
        <v>42000000</v>
      </c>
      <c r="E21" s="53">
        <v>11600000</v>
      </c>
      <c r="F21" s="53">
        <v>76356.91</v>
      </c>
      <c r="G21" s="21">
        <v>3609461.87</v>
      </c>
      <c r="H21" s="21">
        <v>3261931.96</v>
      </c>
      <c r="I21" s="21">
        <v>4825226.3600000003</v>
      </c>
      <c r="J21" s="21">
        <v>3734194.94</v>
      </c>
      <c r="K21" s="21">
        <v>4130357.71</v>
      </c>
      <c r="L21" s="21">
        <v>3846625.34</v>
      </c>
      <c r="M21" s="21">
        <v>3804722.32</v>
      </c>
      <c r="N21" s="21">
        <v>9365729.8599999994</v>
      </c>
      <c r="O21" s="21">
        <v>5345191.95</v>
      </c>
      <c r="P21" s="21">
        <v>10188842.99</v>
      </c>
      <c r="Q21" s="22">
        <f t="shared" si="6"/>
        <v>52188642.210000001</v>
      </c>
      <c r="R21" s="21">
        <v>0</v>
      </c>
      <c r="S21" s="21">
        <v>0</v>
      </c>
      <c r="T21" s="21">
        <v>0</v>
      </c>
      <c r="U21" s="3"/>
      <c r="V21" s="11"/>
      <c r="AW21" s="7"/>
      <c r="AX21" s="7"/>
      <c r="AY21" s="7"/>
    </row>
    <row r="22" spans="1:51" ht="39" customHeight="1" x14ac:dyDescent="0.35">
      <c r="A22" s="65"/>
      <c r="B22" s="63" t="s">
        <v>38</v>
      </c>
      <c r="C22" s="52" t="s">
        <v>122</v>
      </c>
      <c r="D22" s="53">
        <v>29500000</v>
      </c>
      <c r="E22" s="53">
        <v>-1500000</v>
      </c>
      <c r="F22" s="53">
        <v>803827.19</v>
      </c>
      <c r="G22" s="21">
        <v>1505444.36</v>
      </c>
      <c r="H22" s="21">
        <v>1214548.1200000001</v>
      </c>
      <c r="I22" s="21">
        <v>685673.59</v>
      </c>
      <c r="J22" s="21">
        <v>1242857.19</v>
      </c>
      <c r="K22" s="21">
        <v>836737.19</v>
      </c>
      <c r="L22" s="21">
        <v>1270948.02</v>
      </c>
      <c r="M22" s="21">
        <v>2171032.31</v>
      </c>
      <c r="N22" s="21">
        <v>2542140.52</v>
      </c>
      <c r="O22" s="21">
        <v>1189950.27</v>
      </c>
      <c r="P22" s="21">
        <v>2197707.29</v>
      </c>
      <c r="Q22" s="22">
        <f t="shared" si="6"/>
        <v>15660866.049999997</v>
      </c>
      <c r="R22" s="21">
        <v>0</v>
      </c>
      <c r="S22" s="21">
        <v>0</v>
      </c>
      <c r="T22" s="21">
        <v>0</v>
      </c>
      <c r="U22" s="3"/>
      <c r="V22" s="11"/>
      <c r="AW22" s="7"/>
      <c r="AX22" s="7"/>
      <c r="AY22" s="7"/>
    </row>
    <row r="23" spans="1:51" ht="32.450000000000003" customHeight="1" x14ac:dyDescent="0.35">
      <c r="A23" s="65"/>
      <c r="B23" s="63" t="s">
        <v>39</v>
      </c>
      <c r="C23" s="52" t="s">
        <v>123</v>
      </c>
      <c r="D23" s="53">
        <v>35650000</v>
      </c>
      <c r="E23" s="53">
        <v>10200000</v>
      </c>
      <c r="F23" s="53">
        <v>1849339.81</v>
      </c>
      <c r="G23" s="21">
        <v>2033885.61</v>
      </c>
      <c r="H23" s="21">
        <v>6638937.9699999997</v>
      </c>
      <c r="I23" s="21">
        <v>2679109.66</v>
      </c>
      <c r="J23" s="21">
        <v>1761840.25</v>
      </c>
      <c r="K23" s="21">
        <v>3185144.84</v>
      </c>
      <c r="L23" s="21">
        <f>2760031.81+645149.66+3636168.44</f>
        <v>7041349.9100000001</v>
      </c>
      <c r="M23" s="21">
        <v>4250367.83</v>
      </c>
      <c r="N23" s="21">
        <v>5223365.45</v>
      </c>
      <c r="O23" s="21">
        <v>1331690.92</v>
      </c>
      <c r="P23" s="76">
        <v>8248825.5</v>
      </c>
      <c r="Q23" s="22">
        <f t="shared" si="6"/>
        <v>44243857.750000007</v>
      </c>
      <c r="R23" s="21">
        <v>0</v>
      </c>
      <c r="S23" s="21">
        <v>0</v>
      </c>
      <c r="T23" s="21">
        <v>0</v>
      </c>
      <c r="U23" s="3"/>
      <c r="V23" s="11"/>
      <c r="AW23" s="7"/>
      <c r="AX23" s="7"/>
      <c r="AY23" s="7"/>
    </row>
    <row r="24" spans="1:51" ht="18" customHeight="1" x14ac:dyDescent="0.35">
      <c r="A24" s="65"/>
      <c r="B24" s="62" t="s">
        <v>40</v>
      </c>
      <c r="C24" s="52" t="s">
        <v>124</v>
      </c>
      <c r="D24" s="53">
        <v>70000000</v>
      </c>
      <c r="E24" s="53">
        <v>-24000000</v>
      </c>
      <c r="F24" s="53">
        <v>3407963.39</v>
      </c>
      <c r="G24" s="21">
        <v>2545880.6800000002</v>
      </c>
      <c r="H24" s="21">
        <v>1819339.02</v>
      </c>
      <c r="I24" s="21">
        <v>1096316.56</v>
      </c>
      <c r="J24" s="21">
        <v>749948.78</v>
      </c>
      <c r="K24" s="21">
        <v>1416189.9</v>
      </c>
      <c r="L24" s="21">
        <f>1586924.67+1920.74</f>
        <v>1588845.41</v>
      </c>
      <c r="M24" s="21">
        <v>3175261.05</v>
      </c>
      <c r="N24" s="21">
        <v>3237221.23</v>
      </c>
      <c r="O24" s="21">
        <v>3749611.81</v>
      </c>
      <c r="P24" s="76">
        <v>4056246.64</v>
      </c>
      <c r="Q24" s="22">
        <f t="shared" si="6"/>
        <v>26842824.469999999</v>
      </c>
      <c r="R24" s="21">
        <v>0</v>
      </c>
      <c r="S24" s="21">
        <v>0</v>
      </c>
      <c r="T24" s="21">
        <v>0</v>
      </c>
      <c r="U24" s="3"/>
      <c r="V24" s="11"/>
      <c r="AW24" s="7"/>
      <c r="AX24" s="7"/>
      <c r="AY24" s="7"/>
    </row>
    <row r="25" spans="1:51" ht="4.9000000000000004" customHeight="1" x14ac:dyDescent="0.35">
      <c r="A25" s="65"/>
      <c r="B25" s="61"/>
      <c r="C25" s="52"/>
      <c r="D25" s="53"/>
      <c r="E25" s="53"/>
      <c r="F25" s="53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2">
        <f t="shared" si="3"/>
        <v>0</v>
      </c>
      <c r="R25" s="22"/>
      <c r="S25" s="22"/>
      <c r="T25" s="22"/>
      <c r="U25" s="3"/>
      <c r="V25" s="11"/>
      <c r="AW25" s="7"/>
      <c r="AX25" s="7"/>
      <c r="AY25" s="7"/>
    </row>
    <row r="26" spans="1:51" ht="21" customHeight="1" x14ac:dyDescent="0.35">
      <c r="A26" s="64" t="s">
        <v>41</v>
      </c>
      <c r="B26" s="61"/>
      <c r="C26" s="51" t="s">
        <v>42</v>
      </c>
      <c r="D26" s="19">
        <f>D28+D29+D30+D31+D32+D33+D34+D35+D36</f>
        <v>186250000</v>
      </c>
      <c r="E26" s="19">
        <f>E28+E29+E30+E31+E32+E33+E34+E35+E36</f>
        <v>-20900000</v>
      </c>
      <c r="F26" s="19">
        <f>F28+F29+F30+F31+F32+F33+F34+F35+F36</f>
        <v>7745238.7999999989</v>
      </c>
      <c r="G26" s="19">
        <f>G28+G29+G30+G31+G32+G33+G34+G35+G36</f>
        <v>4739614.0600000005</v>
      </c>
      <c r="H26" s="19">
        <f t="shared" ref="H26:T26" si="7">H28+H29+H30+H31+H32+H33+H34+H35+H36</f>
        <v>8458477.1300000008</v>
      </c>
      <c r="I26" s="19">
        <f t="shared" si="7"/>
        <v>5652087.6699999999</v>
      </c>
      <c r="J26" s="19">
        <f t="shared" si="7"/>
        <v>6985114.7400000002</v>
      </c>
      <c r="K26" s="19">
        <f t="shared" si="7"/>
        <v>9770097.629999999</v>
      </c>
      <c r="L26" s="19">
        <f t="shared" si="7"/>
        <v>3283552.5</v>
      </c>
      <c r="M26" s="19">
        <f t="shared" si="7"/>
        <v>7810477.8200000003</v>
      </c>
      <c r="N26" s="19">
        <f t="shared" si="7"/>
        <v>8484554.4699999988</v>
      </c>
      <c r="O26" s="19">
        <f t="shared" ref="O26:P26" si="8">O28+O29+O30+O31+O32+O33+O34+O35+O36</f>
        <v>4728006.45</v>
      </c>
      <c r="P26" s="19">
        <f t="shared" si="8"/>
        <v>8189634.6200000001</v>
      </c>
      <c r="Q26" s="20">
        <f>SUM(F26:P26)</f>
        <v>75846855.890000001</v>
      </c>
      <c r="R26" s="19">
        <f t="shared" si="7"/>
        <v>0</v>
      </c>
      <c r="S26" s="19">
        <f t="shared" si="7"/>
        <v>0</v>
      </c>
      <c r="T26" s="19">
        <f t="shared" si="7"/>
        <v>0</v>
      </c>
      <c r="U26" s="3"/>
      <c r="V26" s="11"/>
      <c r="AW26" s="7"/>
      <c r="AX26" s="7"/>
      <c r="AY26" s="7"/>
    </row>
    <row r="27" spans="1:51" ht="7.15" customHeight="1" x14ac:dyDescent="0.35">
      <c r="A27" s="65"/>
      <c r="B27" s="61"/>
      <c r="C27" s="51"/>
      <c r="D27" s="20"/>
      <c r="E27" s="20"/>
      <c r="F27" s="20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22">
        <f t="shared" si="3"/>
        <v>0</v>
      </c>
      <c r="R27" s="24"/>
      <c r="S27" s="24"/>
      <c r="T27" s="24"/>
      <c r="U27" s="3"/>
      <c r="V27" s="11"/>
      <c r="AW27" s="7"/>
      <c r="AX27" s="7"/>
      <c r="AY27" s="7"/>
    </row>
    <row r="28" spans="1:51" ht="31.15" customHeight="1" x14ac:dyDescent="0.35">
      <c r="A28" s="65"/>
      <c r="B28" s="62" t="s">
        <v>43</v>
      </c>
      <c r="C28" s="52" t="s">
        <v>44</v>
      </c>
      <c r="D28" s="53">
        <v>0</v>
      </c>
      <c r="E28" s="53">
        <v>0</v>
      </c>
      <c r="F28" s="53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2">
        <f t="shared" ref="Q28:Q35" si="9">SUM(F28:P28)</f>
        <v>0</v>
      </c>
      <c r="R28" s="21">
        <v>0</v>
      </c>
      <c r="S28" s="21">
        <v>0</v>
      </c>
      <c r="T28" s="21">
        <v>0</v>
      </c>
      <c r="U28" s="3"/>
      <c r="V28" s="11"/>
      <c r="AW28" s="7"/>
      <c r="AX28" s="7"/>
      <c r="AY28" s="7"/>
    </row>
    <row r="29" spans="1:51" ht="18.600000000000001" customHeight="1" x14ac:dyDescent="0.35">
      <c r="A29" s="65"/>
      <c r="B29" s="62" t="s">
        <v>45</v>
      </c>
      <c r="C29" s="52" t="s">
        <v>46</v>
      </c>
      <c r="D29" s="53">
        <v>12000000</v>
      </c>
      <c r="E29" s="53">
        <v>-7000000</v>
      </c>
      <c r="F29" s="53">
        <v>0</v>
      </c>
      <c r="G29" s="21">
        <v>3400</v>
      </c>
      <c r="H29" s="21">
        <v>0</v>
      </c>
      <c r="I29" s="21">
        <v>21027.599999999999</v>
      </c>
      <c r="J29" s="21">
        <v>0</v>
      </c>
      <c r="K29" s="21">
        <v>630062.39</v>
      </c>
      <c r="L29" s="21">
        <v>0</v>
      </c>
      <c r="M29" s="21">
        <v>0</v>
      </c>
      <c r="N29" s="21">
        <v>0</v>
      </c>
      <c r="O29" s="21">
        <v>52004</v>
      </c>
      <c r="P29" s="21">
        <v>5090</v>
      </c>
      <c r="Q29" s="22">
        <f t="shared" si="9"/>
        <v>711583.99</v>
      </c>
      <c r="R29" s="21">
        <v>0</v>
      </c>
      <c r="S29" s="21">
        <v>0</v>
      </c>
      <c r="T29" s="21">
        <v>0</v>
      </c>
      <c r="U29" s="3"/>
      <c r="V29" s="11"/>
      <c r="AW29" s="7"/>
      <c r="AX29" s="7"/>
      <c r="AY29" s="7"/>
    </row>
    <row r="30" spans="1:51" ht="18.600000000000001" customHeight="1" x14ac:dyDescent="0.35">
      <c r="A30" s="65"/>
      <c r="B30" s="62" t="s">
        <v>47</v>
      </c>
      <c r="C30" s="52" t="s">
        <v>125</v>
      </c>
      <c r="D30" s="53">
        <v>25500000</v>
      </c>
      <c r="E30" s="53">
        <v>-5000000</v>
      </c>
      <c r="F30" s="53">
        <v>7680</v>
      </c>
      <c r="G30" s="21">
        <f>2191+16123.95</f>
        <v>18314.95</v>
      </c>
      <c r="H30" s="21">
        <f>122750.83+111433.52</f>
        <v>234184.35</v>
      </c>
      <c r="I30" s="21">
        <f>1024879+97936.56</f>
        <v>1122815.56</v>
      </c>
      <c r="J30" s="21">
        <f>121406.96+395890</f>
        <v>517296.96</v>
      </c>
      <c r="K30" s="21">
        <f>15788.4+223161.5</f>
        <v>238949.9</v>
      </c>
      <c r="L30" s="21">
        <v>185743.01</v>
      </c>
      <c r="M30" s="21">
        <v>786692.45</v>
      </c>
      <c r="N30" s="21">
        <v>404647.36</v>
      </c>
      <c r="O30" s="21">
        <v>289843.67</v>
      </c>
      <c r="P30" s="21">
        <f>94839.54</f>
        <v>94839.54</v>
      </c>
      <c r="Q30" s="22">
        <f t="shared" si="9"/>
        <v>3901007.7500000005</v>
      </c>
      <c r="R30" s="21">
        <v>0</v>
      </c>
      <c r="S30" s="21">
        <v>0</v>
      </c>
      <c r="T30" s="21">
        <v>0</v>
      </c>
      <c r="U30" s="3"/>
      <c r="V30" s="11"/>
      <c r="AW30" s="7"/>
      <c r="AX30" s="7"/>
      <c r="AY30" s="7"/>
    </row>
    <row r="31" spans="1:51" ht="18.600000000000001" customHeight="1" x14ac:dyDescent="0.35">
      <c r="A31" s="65"/>
      <c r="B31" s="62" t="s">
        <v>48</v>
      </c>
      <c r="C31" s="52" t="s">
        <v>49</v>
      </c>
      <c r="D31" s="53">
        <v>7500000</v>
      </c>
      <c r="E31" s="53">
        <v>-2000000</v>
      </c>
      <c r="F31" s="53">
        <v>759762</v>
      </c>
      <c r="G31" s="21">
        <v>8624.36</v>
      </c>
      <c r="H31" s="21">
        <v>42795.11</v>
      </c>
      <c r="I31" s="21">
        <v>131973.54</v>
      </c>
      <c r="J31" s="21">
        <v>110894.61</v>
      </c>
      <c r="K31" s="21">
        <v>152628.45000000001</v>
      </c>
      <c r="L31" s="21">
        <v>24347.49</v>
      </c>
      <c r="M31" s="21">
        <v>142425.19</v>
      </c>
      <c r="N31" s="21">
        <v>280892.5</v>
      </c>
      <c r="O31" s="21">
        <v>99140.61</v>
      </c>
      <c r="P31" s="21">
        <v>38792.199999999997</v>
      </c>
      <c r="Q31" s="22">
        <f t="shared" si="9"/>
        <v>1792276.06</v>
      </c>
      <c r="R31" s="21">
        <v>0</v>
      </c>
      <c r="S31" s="21">
        <v>0</v>
      </c>
      <c r="T31" s="21">
        <v>0</v>
      </c>
      <c r="U31" s="1"/>
      <c r="AW31" s="7"/>
      <c r="AX31" s="7"/>
      <c r="AY31" s="7"/>
    </row>
    <row r="32" spans="1:51" ht="18.600000000000001" customHeight="1" x14ac:dyDescent="0.35">
      <c r="A32" s="65"/>
      <c r="B32" s="62" t="s">
        <v>50</v>
      </c>
      <c r="C32" s="52" t="s">
        <v>126</v>
      </c>
      <c r="D32" s="53">
        <v>4000000</v>
      </c>
      <c r="E32" s="53">
        <v>0</v>
      </c>
      <c r="F32" s="53">
        <v>46197.8</v>
      </c>
      <c r="G32" s="21">
        <v>70208</v>
      </c>
      <c r="H32" s="21">
        <v>244779.28</v>
      </c>
      <c r="I32" s="21">
        <v>218257.14</v>
      </c>
      <c r="J32" s="21">
        <v>4600</v>
      </c>
      <c r="K32" s="21">
        <v>249464.87</v>
      </c>
      <c r="L32" s="21">
        <v>189167.03</v>
      </c>
      <c r="M32" s="21">
        <v>136212.23000000001</v>
      </c>
      <c r="N32" s="21">
        <v>1600</v>
      </c>
      <c r="O32" s="21">
        <v>405251.51</v>
      </c>
      <c r="P32" s="21">
        <v>285789.48</v>
      </c>
      <c r="Q32" s="22">
        <f t="shared" si="9"/>
        <v>1851527.34</v>
      </c>
      <c r="R32" s="21">
        <v>0</v>
      </c>
      <c r="S32" s="21">
        <v>0</v>
      </c>
      <c r="T32" s="21">
        <v>0</v>
      </c>
      <c r="U32" s="1"/>
      <c r="AW32" s="7"/>
      <c r="AX32" s="7"/>
      <c r="AY32" s="7"/>
    </row>
    <row r="33" spans="1:51" ht="22.15" customHeight="1" x14ac:dyDescent="0.35">
      <c r="A33" s="65"/>
      <c r="B33" s="62" t="s">
        <v>51</v>
      </c>
      <c r="C33" s="52" t="s">
        <v>127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2">
        <f t="shared" si="9"/>
        <v>0</v>
      </c>
      <c r="R33" s="21">
        <v>0</v>
      </c>
      <c r="S33" s="21">
        <v>0</v>
      </c>
      <c r="T33" s="21">
        <v>0</v>
      </c>
      <c r="U33" s="1"/>
      <c r="AW33" s="7"/>
      <c r="AX33" s="7"/>
      <c r="AY33" s="7"/>
    </row>
    <row r="34" spans="1:51" ht="37.9" customHeight="1" x14ac:dyDescent="0.35">
      <c r="A34" s="65"/>
      <c r="B34" s="62" t="s">
        <v>52</v>
      </c>
      <c r="C34" s="52" t="s">
        <v>128</v>
      </c>
      <c r="D34" s="53">
        <v>77000000</v>
      </c>
      <c r="E34" s="53">
        <v>-3900000</v>
      </c>
      <c r="F34" s="53">
        <v>4641792.0199999996</v>
      </c>
      <c r="G34" s="21">
        <v>3455896</v>
      </c>
      <c r="H34" s="21">
        <v>5835464.7400000002</v>
      </c>
      <c r="I34" s="21">
        <v>3322877.75</v>
      </c>
      <c r="J34" s="21">
        <v>4044175.98</v>
      </c>
      <c r="K34" s="21">
        <v>7957644</v>
      </c>
      <c r="L34" s="21">
        <v>669718.12</v>
      </c>
      <c r="M34" s="21">
        <v>5372417.54</v>
      </c>
      <c r="N34" s="21">
        <v>4852350.0199999996</v>
      </c>
      <c r="O34" s="21">
        <v>2975878.9</v>
      </c>
      <c r="P34" s="21">
        <v>4977582.66</v>
      </c>
      <c r="Q34" s="22">
        <f t="shared" si="9"/>
        <v>48105797.730000004</v>
      </c>
      <c r="R34" s="21">
        <v>0</v>
      </c>
      <c r="S34" s="21">
        <v>0</v>
      </c>
      <c r="T34" s="21">
        <v>0</v>
      </c>
      <c r="U34" s="1"/>
      <c r="AW34" s="7"/>
      <c r="AX34" s="7"/>
      <c r="AY34" s="7"/>
    </row>
    <row r="35" spans="1:51" ht="35.450000000000003" customHeight="1" x14ac:dyDescent="0.35">
      <c r="A35" s="65"/>
      <c r="B35" s="62" t="s">
        <v>53</v>
      </c>
      <c r="C35" s="52" t="s">
        <v>54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2">
        <f t="shared" si="9"/>
        <v>0</v>
      </c>
      <c r="R35" s="21">
        <v>0</v>
      </c>
      <c r="S35" s="21">
        <v>0</v>
      </c>
      <c r="T35" s="21">
        <v>0</v>
      </c>
      <c r="U35" s="1"/>
      <c r="AW35" s="7"/>
      <c r="AX35" s="7"/>
      <c r="AY35" s="7"/>
    </row>
    <row r="36" spans="1:51" ht="21" customHeight="1" x14ac:dyDescent="0.35">
      <c r="A36" s="65"/>
      <c r="B36" s="62" t="s">
        <v>55</v>
      </c>
      <c r="C36" s="52" t="s">
        <v>56</v>
      </c>
      <c r="D36" s="53">
        <v>60250000</v>
      </c>
      <c r="E36" s="53">
        <v>-3000000</v>
      </c>
      <c r="F36" s="53">
        <v>2289806.98</v>
      </c>
      <c r="G36" s="21">
        <v>1183170.75</v>
      </c>
      <c r="H36" s="21">
        <v>2101253.65</v>
      </c>
      <c r="I36" s="21">
        <v>835136.08</v>
      </c>
      <c r="J36" s="21">
        <v>2308147.19</v>
      </c>
      <c r="K36" s="21">
        <v>541348.02</v>
      </c>
      <c r="L36" s="21">
        <v>2214576.85</v>
      </c>
      <c r="M36" s="21">
        <v>1372730.41</v>
      </c>
      <c r="N36" s="21">
        <v>2945064.59</v>
      </c>
      <c r="O36" s="21">
        <v>905887.76</v>
      </c>
      <c r="P36" s="21">
        <v>2787540.74</v>
      </c>
      <c r="Q36" s="22">
        <f>SUM(F36:P36)</f>
        <v>19484663.02</v>
      </c>
      <c r="R36" s="21">
        <v>0</v>
      </c>
      <c r="S36" s="21">
        <v>0</v>
      </c>
      <c r="T36" s="21">
        <v>0</v>
      </c>
      <c r="U36" s="1"/>
      <c r="AW36" s="7"/>
      <c r="AX36" s="7"/>
      <c r="AY36" s="7"/>
    </row>
    <row r="37" spans="1:51" ht="2.25" customHeight="1" x14ac:dyDescent="0.35">
      <c r="A37" s="65"/>
      <c r="B37" s="62"/>
      <c r="C37" s="52"/>
      <c r="D37" s="53"/>
      <c r="E37" s="53"/>
      <c r="F37" s="53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2">
        <f t="shared" si="3"/>
        <v>0</v>
      </c>
      <c r="R37" s="22"/>
      <c r="S37" s="22"/>
      <c r="T37" s="22"/>
      <c r="U37" s="1"/>
      <c r="AW37" s="7"/>
      <c r="AX37" s="7"/>
      <c r="AY37" s="7"/>
    </row>
    <row r="38" spans="1:51" ht="21" customHeight="1" x14ac:dyDescent="0.35">
      <c r="A38" s="64" t="s">
        <v>57</v>
      </c>
      <c r="B38" s="61"/>
      <c r="C38" s="51" t="s">
        <v>58</v>
      </c>
      <c r="D38" s="19">
        <f t="shared" ref="D38:E38" si="10">D40+D41+D42+D43+D44+D45+D46+D46</f>
        <v>35000000</v>
      </c>
      <c r="E38" s="19">
        <f t="shared" si="10"/>
        <v>2000000</v>
      </c>
      <c r="F38" s="19">
        <f t="shared" ref="F38:T38" si="11">F40+F41+F42+F43+F44+F45+F46+F46</f>
        <v>2284124</v>
      </c>
      <c r="G38" s="19">
        <f t="shared" si="11"/>
        <v>2146279.7599999998</v>
      </c>
      <c r="H38" s="19">
        <f t="shared" si="11"/>
        <v>2291479.7599999998</v>
      </c>
      <c r="I38" s="19">
        <f t="shared" si="11"/>
        <v>2962729.76</v>
      </c>
      <c r="J38" s="19">
        <f t="shared" si="11"/>
        <v>1747095.38</v>
      </c>
      <c r="K38" s="19">
        <f t="shared" si="11"/>
        <v>3471189.76</v>
      </c>
      <c r="L38" s="19">
        <f t="shared" si="11"/>
        <v>2815669.76</v>
      </c>
      <c r="M38" s="19">
        <f t="shared" si="11"/>
        <v>2321941.42</v>
      </c>
      <c r="N38" s="19">
        <f t="shared" si="11"/>
        <v>2388846</v>
      </c>
      <c r="O38" s="19">
        <f t="shared" ref="O38:P38" si="12">O40+O41+O42+O43+O44+O45+O46+O46</f>
        <v>2128810</v>
      </c>
      <c r="P38" s="19">
        <f t="shared" si="12"/>
        <v>2464067.92</v>
      </c>
      <c r="Q38" s="20">
        <f>SUM(F38:P38)</f>
        <v>27022233.520000003</v>
      </c>
      <c r="R38" s="19">
        <f t="shared" si="11"/>
        <v>0</v>
      </c>
      <c r="S38" s="19">
        <f t="shared" si="11"/>
        <v>0</v>
      </c>
      <c r="T38" s="19">
        <f t="shared" si="11"/>
        <v>0</v>
      </c>
      <c r="U38" s="3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W38" s="7"/>
      <c r="AX38" s="7"/>
      <c r="AY38" s="7"/>
    </row>
    <row r="39" spans="1:51" ht="5.45" customHeight="1" x14ac:dyDescent="0.35">
      <c r="A39" s="65"/>
      <c r="B39" s="61"/>
      <c r="C39" s="51"/>
      <c r="D39" s="20"/>
      <c r="E39" s="20"/>
      <c r="F39" s="20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22">
        <f t="shared" ref="Q39:Q57" si="13">SUM(F39:P39)</f>
        <v>0</v>
      </c>
      <c r="R39" s="20"/>
      <c r="S39" s="20"/>
      <c r="T39" s="20"/>
      <c r="U39" s="3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W39" s="7"/>
      <c r="AX39" s="7"/>
      <c r="AY39" s="7"/>
    </row>
    <row r="40" spans="1:51" ht="24.75" customHeight="1" x14ac:dyDescent="0.35">
      <c r="A40" s="65"/>
      <c r="B40" s="62" t="s">
        <v>59</v>
      </c>
      <c r="C40" s="52" t="s">
        <v>129</v>
      </c>
      <c r="D40" s="53">
        <v>8600000</v>
      </c>
      <c r="E40" s="53">
        <v>2000000</v>
      </c>
      <c r="F40" s="53">
        <v>831624</v>
      </c>
      <c r="G40" s="21">
        <v>699779.76</v>
      </c>
      <c r="H40" s="21">
        <v>862979.76</v>
      </c>
      <c r="I40" s="21">
        <v>1373169.76</v>
      </c>
      <c r="J40" s="21">
        <v>1747095.38</v>
      </c>
      <c r="K40" s="21">
        <v>1876029.76</v>
      </c>
      <c r="L40" s="21">
        <v>1220229.76</v>
      </c>
      <c r="M40" s="21">
        <v>726781.42</v>
      </c>
      <c r="N40" s="21">
        <v>804606</v>
      </c>
      <c r="O40" s="21">
        <v>551850</v>
      </c>
      <c r="P40" s="21">
        <v>881787.92</v>
      </c>
      <c r="Q40" s="22">
        <f t="shared" si="13"/>
        <v>11575933.52</v>
      </c>
      <c r="R40" s="21">
        <v>0</v>
      </c>
      <c r="S40" s="21">
        <v>0</v>
      </c>
      <c r="T40" s="21">
        <v>0</v>
      </c>
      <c r="U40" s="3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W40" s="7"/>
      <c r="AX40" s="7"/>
      <c r="AY40" s="7"/>
    </row>
    <row r="41" spans="1:51" ht="33" customHeight="1" x14ac:dyDescent="0.35">
      <c r="A41" s="65"/>
      <c r="B41" s="62" t="s">
        <v>60</v>
      </c>
      <c r="C41" s="52" t="s">
        <v>130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2">
        <f t="shared" si="13"/>
        <v>0</v>
      </c>
      <c r="R41" s="21">
        <v>0</v>
      </c>
      <c r="S41" s="21">
        <v>0</v>
      </c>
      <c r="T41" s="21">
        <v>0</v>
      </c>
      <c r="U41" s="3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W41" s="7"/>
      <c r="AX41" s="7"/>
      <c r="AY41" s="7"/>
    </row>
    <row r="42" spans="1:51" ht="33.6" customHeight="1" x14ac:dyDescent="0.35">
      <c r="A42" s="65"/>
      <c r="B42" s="62" t="s">
        <v>61</v>
      </c>
      <c r="C42" s="52" t="s">
        <v>131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2">
        <f t="shared" si="13"/>
        <v>0</v>
      </c>
      <c r="R42" s="21">
        <v>0</v>
      </c>
      <c r="S42" s="21">
        <v>0</v>
      </c>
      <c r="T42" s="21">
        <v>0</v>
      </c>
      <c r="U42" s="3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W42" s="7"/>
      <c r="AX42" s="7"/>
      <c r="AY42" s="7"/>
    </row>
    <row r="43" spans="1:51" ht="30" customHeight="1" x14ac:dyDescent="0.35">
      <c r="A43" s="65"/>
      <c r="B43" s="62" t="s">
        <v>62</v>
      </c>
      <c r="C43" s="52" t="s">
        <v>132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2">
        <f t="shared" si="13"/>
        <v>0</v>
      </c>
      <c r="R43" s="21">
        <v>0</v>
      </c>
      <c r="S43" s="21">
        <v>0</v>
      </c>
      <c r="T43" s="21">
        <v>0</v>
      </c>
      <c r="U43" s="3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W43" s="7"/>
      <c r="AX43" s="7"/>
      <c r="AY43" s="7"/>
    </row>
    <row r="44" spans="1:51" ht="31.9" customHeight="1" x14ac:dyDescent="0.35">
      <c r="A44" s="65"/>
      <c r="B44" s="62" t="s">
        <v>63</v>
      </c>
      <c r="C44" s="52" t="s">
        <v>160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2">
        <f t="shared" si="13"/>
        <v>0</v>
      </c>
      <c r="R44" s="21">
        <v>0</v>
      </c>
      <c r="S44" s="21">
        <v>0</v>
      </c>
      <c r="T44" s="21">
        <v>0</v>
      </c>
      <c r="U44" s="3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W44" s="7"/>
      <c r="AX44" s="7"/>
      <c r="AY44" s="7"/>
    </row>
    <row r="45" spans="1:51" ht="27" customHeight="1" x14ac:dyDescent="0.35">
      <c r="A45" s="65"/>
      <c r="B45" s="62" t="s">
        <v>64</v>
      </c>
      <c r="C45" s="52" t="s">
        <v>133</v>
      </c>
      <c r="D45" s="53">
        <v>26400000</v>
      </c>
      <c r="E45" s="53">
        <v>0</v>
      </c>
      <c r="F45" s="53">
        <v>1452500</v>
      </c>
      <c r="G45" s="21">
        <v>1446500</v>
      </c>
      <c r="H45" s="21">
        <v>1428500</v>
      </c>
      <c r="I45" s="21">
        <v>1589560</v>
      </c>
      <c r="J45" s="21">
        <v>0</v>
      </c>
      <c r="K45" s="21">
        <v>1595160</v>
      </c>
      <c r="L45" s="21">
        <v>1595440</v>
      </c>
      <c r="M45" s="21">
        <v>1595160</v>
      </c>
      <c r="N45" s="21">
        <v>1584240</v>
      </c>
      <c r="O45" s="21">
        <v>1576960</v>
      </c>
      <c r="P45" s="21">
        <v>1582280</v>
      </c>
      <c r="Q45" s="22">
        <f t="shared" si="13"/>
        <v>15446300</v>
      </c>
      <c r="R45" s="21">
        <v>0</v>
      </c>
      <c r="S45" s="21">
        <v>0</v>
      </c>
      <c r="T45" s="21">
        <v>0</v>
      </c>
      <c r="U45" s="1"/>
      <c r="AW45" s="7"/>
      <c r="AX45" s="7"/>
      <c r="AY45" s="7"/>
    </row>
    <row r="46" spans="1:51" ht="30" customHeight="1" x14ac:dyDescent="0.35">
      <c r="A46" s="65"/>
      <c r="B46" s="62" t="s">
        <v>65</v>
      </c>
      <c r="C46" s="52" t="s">
        <v>134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2">
        <f t="shared" si="13"/>
        <v>0</v>
      </c>
      <c r="R46" s="21">
        <v>0</v>
      </c>
      <c r="S46" s="21">
        <v>0</v>
      </c>
      <c r="T46" s="21">
        <v>0</v>
      </c>
      <c r="U46" s="3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W46" s="7"/>
      <c r="AX46" s="7"/>
      <c r="AY46" s="7"/>
    </row>
    <row r="47" spans="1:51" ht="8.4499999999999993" customHeight="1" x14ac:dyDescent="0.35">
      <c r="A47" s="65"/>
      <c r="B47" s="61"/>
      <c r="C47" s="52"/>
      <c r="D47" s="54"/>
      <c r="E47" s="54"/>
      <c r="F47" s="54"/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2">
        <f t="shared" si="13"/>
        <v>0</v>
      </c>
      <c r="R47" s="21">
        <v>0</v>
      </c>
      <c r="S47" s="21">
        <v>0</v>
      </c>
      <c r="T47" s="21">
        <v>0</v>
      </c>
      <c r="U47" s="3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W47" s="7"/>
      <c r="AX47" s="7"/>
      <c r="AY47" s="7"/>
    </row>
    <row r="48" spans="1:51" ht="21" customHeight="1" x14ac:dyDescent="0.35">
      <c r="A48" s="64" t="s">
        <v>66</v>
      </c>
      <c r="B48" s="61"/>
      <c r="C48" s="51" t="s">
        <v>67</v>
      </c>
      <c r="D48" s="56">
        <v>0</v>
      </c>
      <c r="E48" s="56">
        <v>0</v>
      </c>
      <c r="F48" s="56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2">
        <f t="shared" si="13"/>
        <v>0</v>
      </c>
      <c r="R48" s="21">
        <v>0</v>
      </c>
      <c r="S48" s="21">
        <v>0</v>
      </c>
      <c r="T48" s="21">
        <v>0</v>
      </c>
      <c r="U48" s="1"/>
      <c r="AW48" s="7"/>
      <c r="AX48" s="7"/>
      <c r="AY48" s="7"/>
    </row>
    <row r="49" spans="1:51" ht="7.15" customHeight="1" x14ac:dyDescent="0.35">
      <c r="A49" s="65"/>
      <c r="B49" s="61"/>
      <c r="C49" s="51"/>
      <c r="D49" s="54"/>
      <c r="E49" s="54"/>
      <c r="F49" s="54"/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2">
        <f t="shared" si="13"/>
        <v>0</v>
      </c>
      <c r="R49" s="21">
        <v>0</v>
      </c>
      <c r="S49" s="21">
        <v>0</v>
      </c>
      <c r="T49" s="21">
        <v>0</v>
      </c>
      <c r="U49" s="1"/>
      <c r="AW49" s="7"/>
      <c r="AX49" s="7"/>
      <c r="AY49" s="7"/>
    </row>
    <row r="50" spans="1:51" ht="28.9" customHeight="1" x14ac:dyDescent="0.35">
      <c r="A50" s="65"/>
      <c r="B50" s="62" t="s">
        <v>68</v>
      </c>
      <c r="C50" s="52" t="s">
        <v>135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2">
        <f t="shared" si="13"/>
        <v>0</v>
      </c>
      <c r="R50" s="21">
        <v>0</v>
      </c>
      <c r="S50" s="21">
        <v>0</v>
      </c>
      <c r="T50" s="21">
        <v>0</v>
      </c>
      <c r="U50" s="1"/>
      <c r="AW50" s="7"/>
      <c r="AX50" s="7"/>
      <c r="AY50" s="7"/>
    </row>
    <row r="51" spans="1:51" ht="33" customHeight="1" x14ac:dyDescent="0.35">
      <c r="A51" s="65"/>
      <c r="B51" s="62" t="s">
        <v>69</v>
      </c>
      <c r="C51" s="52" t="s">
        <v>136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2">
        <f t="shared" si="13"/>
        <v>0</v>
      </c>
      <c r="R51" s="21">
        <v>0</v>
      </c>
      <c r="S51" s="21">
        <v>0</v>
      </c>
      <c r="T51" s="21">
        <v>0</v>
      </c>
      <c r="U51" s="1"/>
      <c r="AW51" s="7"/>
      <c r="AX51" s="7"/>
      <c r="AY51" s="7"/>
    </row>
    <row r="52" spans="1:51" ht="34.15" customHeight="1" x14ac:dyDescent="0.35">
      <c r="A52" s="65"/>
      <c r="B52" s="62" t="s">
        <v>70</v>
      </c>
      <c r="C52" s="52" t="s">
        <v>137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2">
        <f t="shared" si="13"/>
        <v>0</v>
      </c>
      <c r="R52" s="21">
        <v>0</v>
      </c>
      <c r="S52" s="21">
        <v>0</v>
      </c>
      <c r="T52" s="21">
        <v>0</v>
      </c>
      <c r="U52" s="4"/>
      <c r="AW52" s="7"/>
      <c r="AX52" s="7"/>
      <c r="AY52" s="7"/>
    </row>
    <row r="53" spans="1:51" ht="31.15" customHeight="1" x14ac:dyDescent="0.35">
      <c r="A53" s="65"/>
      <c r="B53" s="62" t="s">
        <v>71</v>
      </c>
      <c r="C53" s="52" t="s">
        <v>138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2">
        <f t="shared" si="13"/>
        <v>0</v>
      </c>
      <c r="R53" s="21">
        <v>0</v>
      </c>
      <c r="S53" s="21">
        <v>0</v>
      </c>
      <c r="T53" s="21">
        <v>0</v>
      </c>
      <c r="U53" s="1"/>
      <c r="AW53" s="7"/>
      <c r="AX53" s="7"/>
      <c r="AY53" s="7"/>
    </row>
    <row r="54" spans="1:51" ht="33" customHeight="1" x14ac:dyDescent="0.35">
      <c r="A54" s="65"/>
      <c r="B54" s="62" t="s">
        <v>72</v>
      </c>
      <c r="C54" s="52" t="s">
        <v>73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2">
        <f t="shared" si="13"/>
        <v>0</v>
      </c>
      <c r="R54" s="21">
        <v>0</v>
      </c>
      <c r="S54" s="21">
        <v>0</v>
      </c>
      <c r="T54" s="21">
        <v>0</v>
      </c>
      <c r="U54" s="1"/>
      <c r="V54" s="13"/>
      <c r="AW54" s="7"/>
      <c r="AX54" s="7"/>
      <c r="AY54" s="7"/>
    </row>
    <row r="55" spans="1:51" ht="27" customHeight="1" x14ac:dyDescent="0.35">
      <c r="A55" s="65"/>
      <c r="B55" s="62" t="s">
        <v>74</v>
      </c>
      <c r="C55" s="52" t="s">
        <v>139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2">
        <f t="shared" si="13"/>
        <v>0</v>
      </c>
      <c r="R55" s="21">
        <v>0</v>
      </c>
      <c r="S55" s="21">
        <v>0</v>
      </c>
      <c r="T55" s="21">
        <v>0</v>
      </c>
      <c r="U55" s="1"/>
      <c r="AW55" s="7"/>
      <c r="AX55" s="7"/>
      <c r="AY55" s="7"/>
    </row>
    <row r="56" spans="1:51" ht="30.6" customHeight="1" x14ac:dyDescent="0.35">
      <c r="A56" s="65"/>
      <c r="B56" s="62" t="s">
        <v>75</v>
      </c>
      <c r="C56" s="52" t="s">
        <v>140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2">
        <f t="shared" si="13"/>
        <v>0</v>
      </c>
      <c r="R56" s="21">
        <v>0</v>
      </c>
      <c r="S56" s="21">
        <v>0</v>
      </c>
      <c r="T56" s="21">
        <v>0</v>
      </c>
      <c r="U56" s="1"/>
      <c r="AW56" s="7"/>
      <c r="AX56" s="7"/>
      <c r="AY56" s="7"/>
    </row>
    <row r="57" spans="1:51" ht="7.9" customHeight="1" x14ac:dyDescent="0.35">
      <c r="A57" s="65"/>
      <c r="B57" s="61"/>
      <c r="C57" s="52"/>
      <c r="D57" s="54"/>
      <c r="E57" s="54"/>
      <c r="F57" s="54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2">
        <f t="shared" si="13"/>
        <v>0</v>
      </c>
      <c r="R57" s="28"/>
      <c r="S57" s="28"/>
      <c r="T57" s="28"/>
      <c r="U57" s="1"/>
      <c r="AW57" s="7"/>
      <c r="AX57" s="7"/>
      <c r="AY57" s="7"/>
    </row>
    <row r="58" spans="1:51" ht="21" customHeight="1" x14ac:dyDescent="0.35">
      <c r="A58" s="66" t="s">
        <v>76</v>
      </c>
      <c r="B58" s="61"/>
      <c r="C58" s="51" t="s">
        <v>141</v>
      </c>
      <c r="D58" s="19">
        <f t="shared" ref="D58" si="14">D60+D61+D62+D63+D64+D65+D66+D67+D68</f>
        <v>429573909</v>
      </c>
      <c r="E58" s="19">
        <f>E60+E61+E62+E63+E64+E65+E66+E67+E68</f>
        <v>-76500000</v>
      </c>
      <c r="F58" s="19">
        <f t="shared" ref="F58:T58" si="15">F60+F61+F62+F63+F64+F65+F66+F67+F68</f>
        <v>21419464.940000001</v>
      </c>
      <c r="G58" s="19">
        <f t="shared" si="15"/>
        <v>5695338.8799999999</v>
      </c>
      <c r="H58" s="19">
        <f t="shared" si="15"/>
        <v>1074756.3999999999</v>
      </c>
      <c r="I58" s="19">
        <f t="shared" si="15"/>
        <v>5595575.46</v>
      </c>
      <c r="J58" s="19">
        <f t="shared" si="15"/>
        <v>23607593.140000001</v>
      </c>
      <c r="K58" s="19">
        <f t="shared" si="15"/>
        <v>696616.21</v>
      </c>
      <c r="L58" s="19">
        <f t="shared" si="15"/>
        <v>2325348.16</v>
      </c>
      <c r="M58" s="19">
        <f t="shared" si="15"/>
        <v>13662374.5</v>
      </c>
      <c r="N58" s="19">
        <f>N60+N61+N62+N63+N64+N65+N66+N67+N68</f>
        <v>1156586.76</v>
      </c>
      <c r="O58" s="19">
        <f>O60+O61+O62+O63+O64+O65+O66+O67+O68</f>
        <v>52444040.210000001</v>
      </c>
      <c r="P58" s="19">
        <f>P60+P61+P62+P63+P64+P65+P66+P67+P68</f>
        <v>6254894.6699999999</v>
      </c>
      <c r="Q58" s="20">
        <f>SUM(F58:P58)</f>
        <v>133932589.33</v>
      </c>
      <c r="R58" s="19">
        <f t="shared" si="15"/>
        <v>0</v>
      </c>
      <c r="S58" s="19">
        <f t="shared" si="15"/>
        <v>0</v>
      </c>
      <c r="T58" s="19">
        <f t="shared" si="15"/>
        <v>0</v>
      </c>
      <c r="U58" s="1"/>
      <c r="AW58" s="7"/>
      <c r="AX58" s="7"/>
      <c r="AY58" s="7"/>
    </row>
    <row r="59" spans="1:51" ht="9.6" customHeight="1" x14ac:dyDescent="0.35">
      <c r="A59" s="65"/>
      <c r="B59" s="61"/>
      <c r="C59" s="51"/>
      <c r="D59" s="20"/>
      <c r="E59" s="20"/>
      <c r="F59" s="20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22">
        <f t="shared" si="3"/>
        <v>0</v>
      </c>
      <c r="R59" s="20"/>
      <c r="S59" s="20"/>
      <c r="T59" s="20"/>
      <c r="U59" s="1"/>
      <c r="AW59" s="7"/>
      <c r="AX59" s="7"/>
      <c r="AY59" s="7"/>
    </row>
    <row r="60" spans="1:51" ht="21" customHeight="1" x14ac:dyDescent="0.35">
      <c r="A60" s="65"/>
      <c r="B60" s="61" t="s">
        <v>77</v>
      </c>
      <c r="C60" s="52" t="s">
        <v>78</v>
      </c>
      <c r="D60" s="53">
        <v>63573909</v>
      </c>
      <c r="E60" s="53">
        <v>-29000000</v>
      </c>
      <c r="F60" s="53">
        <v>77101.710000000006</v>
      </c>
      <c r="G60" s="21">
        <v>0</v>
      </c>
      <c r="H60" s="21">
        <v>415425.01</v>
      </c>
      <c r="I60" s="21">
        <v>41650</v>
      </c>
      <c r="J60" s="21">
        <v>984333.02</v>
      </c>
      <c r="K60" s="21">
        <v>0</v>
      </c>
      <c r="L60" s="21">
        <v>1131851.67</v>
      </c>
      <c r="M60" s="21">
        <v>534981.31999999995</v>
      </c>
      <c r="N60" s="21">
        <v>296343.01</v>
      </c>
      <c r="O60" s="21">
        <v>1136518.46</v>
      </c>
      <c r="P60" s="21">
        <v>1329491.6199999999</v>
      </c>
      <c r="Q60" s="22">
        <f t="shared" ref="Q60:Q86" si="16">SUM(F60:P60)</f>
        <v>5947695.8200000003</v>
      </c>
      <c r="R60" s="21">
        <v>0</v>
      </c>
      <c r="S60" s="21">
        <v>0</v>
      </c>
      <c r="T60" s="21">
        <v>0</v>
      </c>
      <c r="U60" s="3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W60" s="7"/>
      <c r="AX60" s="7"/>
      <c r="AY60" s="7"/>
    </row>
    <row r="61" spans="1:51" ht="27.6" customHeight="1" x14ac:dyDescent="0.35">
      <c r="A61" s="65"/>
      <c r="B61" s="62" t="s">
        <v>79</v>
      </c>
      <c r="C61" s="52" t="s">
        <v>142</v>
      </c>
      <c r="D61" s="21">
        <v>4000000</v>
      </c>
      <c r="E61" s="21">
        <v>-1500000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/>
      <c r="P61" s="21"/>
      <c r="Q61" s="22">
        <f t="shared" si="16"/>
        <v>0</v>
      </c>
      <c r="R61" s="21">
        <v>0</v>
      </c>
      <c r="S61" s="21">
        <v>0</v>
      </c>
      <c r="T61" s="21">
        <v>0</v>
      </c>
      <c r="U61" s="3"/>
      <c r="V61" s="11"/>
      <c r="W61" s="11"/>
      <c r="X61" s="11"/>
      <c r="AW61" s="7"/>
      <c r="AX61" s="7"/>
      <c r="AY61" s="7"/>
    </row>
    <row r="62" spans="1:51" ht="33.6" customHeight="1" x14ac:dyDescent="0.35">
      <c r="A62" s="65"/>
      <c r="B62" s="62" t="s">
        <v>80</v>
      </c>
      <c r="C62" s="52" t="s">
        <v>143</v>
      </c>
      <c r="D62" s="21">
        <v>3000000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65416</v>
      </c>
      <c r="K62" s="21">
        <v>0</v>
      </c>
      <c r="L62" s="21">
        <v>0</v>
      </c>
      <c r="M62" s="21">
        <v>0</v>
      </c>
      <c r="N62" s="21">
        <v>0</v>
      </c>
      <c r="O62" s="21"/>
      <c r="P62" s="21"/>
      <c r="Q62" s="22">
        <f t="shared" si="16"/>
        <v>65416</v>
      </c>
      <c r="R62" s="21">
        <v>0</v>
      </c>
      <c r="S62" s="21">
        <v>0</v>
      </c>
      <c r="T62" s="21">
        <v>0</v>
      </c>
      <c r="U62" s="3"/>
      <c r="V62" s="11"/>
      <c r="W62" s="11"/>
      <c r="X62" s="11"/>
      <c r="AW62" s="7"/>
      <c r="AX62" s="7"/>
      <c r="AY62" s="7"/>
    </row>
    <row r="63" spans="1:51" ht="36" customHeight="1" x14ac:dyDescent="0.35">
      <c r="A63" s="65"/>
      <c r="B63" s="62" t="s">
        <v>81</v>
      </c>
      <c r="C63" s="52" t="s">
        <v>144</v>
      </c>
      <c r="D63" s="21">
        <v>15000000</v>
      </c>
      <c r="E63" s="21">
        <v>-13000000</v>
      </c>
      <c r="F63" s="21">
        <v>0</v>
      </c>
      <c r="G63" s="21">
        <v>0</v>
      </c>
      <c r="H63" s="21">
        <v>0</v>
      </c>
      <c r="I63" s="21">
        <v>76540.789999999994</v>
      </c>
      <c r="J63" s="21">
        <v>0</v>
      </c>
      <c r="K63" s="21">
        <v>0</v>
      </c>
      <c r="L63" s="21">
        <v>0</v>
      </c>
      <c r="M63" s="21">
        <v>0</v>
      </c>
      <c r="N63" s="21">
        <v>75623.350000000006</v>
      </c>
      <c r="O63" s="21"/>
      <c r="P63" s="21"/>
      <c r="Q63" s="22">
        <f t="shared" si="16"/>
        <v>152164.14000000001</v>
      </c>
      <c r="R63" s="21">
        <v>0</v>
      </c>
      <c r="S63" s="21">
        <v>0</v>
      </c>
      <c r="T63" s="21">
        <v>0</v>
      </c>
      <c r="U63" s="3"/>
      <c r="V63" s="11"/>
      <c r="AA63" s="10"/>
      <c r="AW63" s="7"/>
      <c r="AX63" s="7"/>
      <c r="AY63" s="7"/>
    </row>
    <row r="64" spans="1:51" ht="42" customHeight="1" x14ac:dyDescent="0.35">
      <c r="A64" s="65"/>
      <c r="B64" s="62" t="s">
        <v>82</v>
      </c>
      <c r="C64" s="52" t="s">
        <v>145</v>
      </c>
      <c r="D64" s="53">
        <v>306000000</v>
      </c>
      <c r="E64" s="53">
        <v>-5000000</v>
      </c>
      <c r="F64" s="53">
        <v>21342363.23</v>
      </c>
      <c r="G64" s="21">
        <v>5695338.8799999999</v>
      </c>
      <c r="H64" s="21">
        <v>659331.39</v>
      </c>
      <c r="I64" s="21">
        <v>5477384.6699999999</v>
      </c>
      <c r="J64" s="21">
        <f>22557844.12</f>
        <v>22557844.120000001</v>
      </c>
      <c r="K64" s="21">
        <v>696616.21</v>
      </c>
      <c r="L64" s="21">
        <v>345497.05</v>
      </c>
      <c r="M64" s="21">
        <v>13127393.18</v>
      </c>
      <c r="N64" s="21">
        <v>784620.4</v>
      </c>
      <c r="O64" s="21">
        <v>51307521.75</v>
      </c>
      <c r="P64" s="21">
        <v>4925403.05</v>
      </c>
      <c r="Q64" s="22">
        <f t="shared" si="16"/>
        <v>126919313.93000001</v>
      </c>
      <c r="R64" s="21">
        <v>0</v>
      </c>
      <c r="S64" s="21">
        <v>0</v>
      </c>
      <c r="T64" s="21">
        <v>0</v>
      </c>
      <c r="U64" s="3"/>
      <c r="V64" s="11"/>
      <c r="AW64" s="7"/>
      <c r="AX64" s="7"/>
      <c r="AY64" s="7"/>
    </row>
    <row r="65" spans="1:51" ht="28.9" customHeight="1" x14ac:dyDescent="0.35">
      <c r="A65" s="65"/>
      <c r="B65" s="61" t="s">
        <v>83</v>
      </c>
      <c r="C65" s="52" t="s">
        <v>84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2">
        <f t="shared" si="16"/>
        <v>0</v>
      </c>
      <c r="R65" s="21">
        <v>0</v>
      </c>
      <c r="S65" s="21">
        <v>0</v>
      </c>
      <c r="T65" s="21">
        <v>0</v>
      </c>
      <c r="U65" s="3"/>
      <c r="V65" s="11"/>
      <c r="AW65" s="7"/>
      <c r="AX65" s="7"/>
      <c r="AY65" s="7"/>
    </row>
    <row r="66" spans="1:51" ht="21" customHeight="1" x14ac:dyDescent="0.35">
      <c r="A66" s="65"/>
      <c r="B66" s="61" t="s">
        <v>85</v>
      </c>
      <c r="C66" s="52" t="s">
        <v>86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2">
        <f t="shared" si="16"/>
        <v>0</v>
      </c>
      <c r="R66" s="21">
        <v>0</v>
      </c>
      <c r="S66" s="21">
        <v>0</v>
      </c>
      <c r="T66" s="21">
        <v>0</v>
      </c>
      <c r="U66" s="3"/>
      <c r="V66" s="11"/>
      <c r="AW66" s="7"/>
      <c r="AX66" s="7"/>
      <c r="AY66" s="7"/>
    </row>
    <row r="67" spans="1:51" ht="21" customHeight="1" x14ac:dyDescent="0.35">
      <c r="A67" s="65"/>
      <c r="B67" s="61" t="s">
        <v>87</v>
      </c>
      <c r="C67" s="52" t="s">
        <v>88</v>
      </c>
      <c r="D67" s="21">
        <v>10000000</v>
      </c>
      <c r="E67" s="21">
        <v>-10000000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2">
        <f t="shared" si="16"/>
        <v>0</v>
      </c>
      <c r="R67" s="21">
        <v>0</v>
      </c>
      <c r="S67" s="21">
        <v>0</v>
      </c>
      <c r="T67" s="21">
        <v>0</v>
      </c>
      <c r="U67" s="3"/>
      <c r="V67" s="11"/>
      <c r="AW67" s="7"/>
      <c r="AX67" s="7"/>
      <c r="AY67" s="7"/>
    </row>
    <row r="68" spans="1:51" ht="48" customHeight="1" x14ac:dyDescent="0.35">
      <c r="A68" s="65"/>
      <c r="B68" s="62" t="s">
        <v>89</v>
      </c>
      <c r="C68" s="52" t="s">
        <v>146</v>
      </c>
      <c r="D68" s="21">
        <v>28000000</v>
      </c>
      <c r="E68" s="21">
        <v>-18000000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847999.44</v>
      </c>
      <c r="M68" s="21">
        <v>0</v>
      </c>
      <c r="N68" s="21">
        <v>0</v>
      </c>
      <c r="O68" s="21">
        <v>0</v>
      </c>
      <c r="P68" s="21">
        <v>0</v>
      </c>
      <c r="Q68" s="22">
        <f t="shared" si="16"/>
        <v>847999.44</v>
      </c>
      <c r="R68" s="21">
        <v>0</v>
      </c>
      <c r="S68" s="21">
        <v>0</v>
      </c>
      <c r="T68" s="21">
        <v>0</v>
      </c>
      <c r="U68" s="3"/>
      <c r="V68" s="11"/>
      <c r="AW68" s="7"/>
      <c r="AX68" s="7"/>
      <c r="AY68" s="7"/>
    </row>
    <row r="69" spans="1:51" ht="8.4499999999999993" customHeight="1" x14ac:dyDescent="0.35">
      <c r="A69" s="65"/>
      <c r="B69" s="61"/>
      <c r="C69" s="52"/>
      <c r="D69" s="55"/>
      <c r="E69" s="55"/>
      <c r="F69" s="55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2">
        <f t="shared" si="16"/>
        <v>0</v>
      </c>
      <c r="R69" s="29"/>
      <c r="S69" s="29"/>
      <c r="T69" s="29"/>
      <c r="U69" s="3"/>
      <c r="V69" s="11"/>
      <c r="AW69" s="7"/>
      <c r="AX69" s="7"/>
      <c r="AY69" s="7"/>
    </row>
    <row r="70" spans="1:51" ht="21" customHeight="1" x14ac:dyDescent="0.35">
      <c r="A70" s="64" t="s">
        <v>90</v>
      </c>
      <c r="B70" s="61"/>
      <c r="C70" s="51" t="s">
        <v>91</v>
      </c>
      <c r="D70" s="56">
        <v>0</v>
      </c>
      <c r="E70" s="56">
        <v>0</v>
      </c>
      <c r="F70" s="56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2">
        <f t="shared" si="16"/>
        <v>0</v>
      </c>
      <c r="R70" s="25">
        <v>0</v>
      </c>
      <c r="S70" s="25">
        <v>0</v>
      </c>
      <c r="T70" s="25">
        <v>0</v>
      </c>
      <c r="U70" s="3"/>
      <c r="V70" s="11"/>
      <c r="AW70" s="7"/>
      <c r="AX70" s="7"/>
      <c r="AY70" s="7"/>
    </row>
    <row r="71" spans="1:51" ht="10.9" customHeight="1" x14ac:dyDescent="0.35">
      <c r="A71" s="65"/>
      <c r="B71" s="61"/>
      <c r="C71" s="51"/>
      <c r="D71" s="54"/>
      <c r="E71" s="54"/>
      <c r="F71" s="54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2">
        <f t="shared" si="16"/>
        <v>0</v>
      </c>
      <c r="R71" s="25"/>
      <c r="S71" s="25"/>
      <c r="T71" s="25"/>
      <c r="U71" s="3"/>
      <c r="V71" s="11"/>
      <c r="AW71" s="7"/>
      <c r="AX71" s="7"/>
      <c r="AY71" s="7"/>
    </row>
    <row r="72" spans="1:51" ht="21" customHeight="1" x14ac:dyDescent="0.35">
      <c r="A72" s="65"/>
      <c r="B72" s="62" t="s">
        <v>92</v>
      </c>
      <c r="C72" s="52" t="s">
        <v>93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2">
        <f t="shared" si="16"/>
        <v>0</v>
      </c>
      <c r="R72" s="21">
        <v>0</v>
      </c>
      <c r="S72" s="21">
        <v>0</v>
      </c>
      <c r="T72" s="21">
        <v>0</v>
      </c>
      <c r="U72" s="3"/>
      <c r="V72" s="11"/>
      <c r="AW72" s="7"/>
      <c r="AX72" s="7"/>
      <c r="AY72" s="7"/>
    </row>
    <row r="73" spans="1:51" ht="21" customHeight="1" x14ac:dyDescent="0.35">
      <c r="A73" s="65"/>
      <c r="B73" s="62" t="s">
        <v>94</v>
      </c>
      <c r="C73" s="52" t="s">
        <v>95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2">
        <f t="shared" si="16"/>
        <v>0</v>
      </c>
      <c r="R73" s="21">
        <v>0</v>
      </c>
      <c r="S73" s="21">
        <v>0</v>
      </c>
      <c r="T73" s="21">
        <v>0</v>
      </c>
      <c r="U73" s="3"/>
      <c r="V73" s="11"/>
      <c r="AW73" s="7"/>
      <c r="AX73" s="7"/>
      <c r="AY73" s="7"/>
    </row>
    <row r="74" spans="1:51" ht="40.15" customHeight="1" x14ac:dyDescent="0.35">
      <c r="A74" s="65"/>
      <c r="B74" s="62" t="s">
        <v>96</v>
      </c>
      <c r="C74" s="52" t="s">
        <v>147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2">
        <f t="shared" si="16"/>
        <v>0</v>
      </c>
      <c r="R74" s="21">
        <v>0</v>
      </c>
      <c r="S74" s="21">
        <v>0</v>
      </c>
      <c r="T74" s="21">
        <v>0</v>
      </c>
      <c r="U74" s="3"/>
      <c r="V74" s="11"/>
      <c r="AW74" s="7"/>
      <c r="AX74" s="7"/>
      <c r="AY74" s="7"/>
    </row>
    <row r="75" spans="1:51" ht="57" customHeight="1" x14ac:dyDescent="0.35">
      <c r="A75" s="65"/>
      <c r="B75" s="62" t="s">
        <v>97</v>
      </c>
      <c r="C75" s="52" t="s">
        <v>148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2">
        <f t="shared" si="16"/>
        <v>0</v>
      </c>
      <c r="R75" s="21">
        <v>0</v>
      </c>
      <c r="S75" s="21">
        <v>0</v>
      </c>
      <c r="T75" s="21">
        <v>0</v>
      </c>
      <c r="U75" s="3"/>
      <c r="V75" s="11"/>
      <c r="AW75" s="7"/>
      <c r="AX75" s="7"/>
      <c r="AY75" s="7"/>
    </row>
    <row r="76" spans="1:51" ht="6" customHeight="1" x14ac:dyDescent="0.35">
      <c r="A76" s="65"/>
      <c r="B76" s="61"/>
      <c r="C76" s="52"/>
      <c r="D76" s="54"/>
      <c r="E76" s="54"/>
      <c r="F76" s="54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2">
        <f t="shared" si="16"/>
        <v>0</v>
      </c>
      <c r="R76" s="25"/>
      <c r="S76" s="25"/>
      <c r="T76" s="25"/>
      <c r="U76" s="3"/>
      <c r="V76" s="11"/>
      <c r="AW76" s="7"/>
      <c r="AX76" s="7"/>
      <c r="AY76" s="7"/>
    </row>
    <row r="77" spans="1:51" ht="48" customHeight="1" x14ac:dyDescent="0.35">
      <c r="A77" s="66" t="s">
        <v>98</v>
      </c>
      <c r="B77" s="61"/>
      <c r="C77" s="51" t="s">
        <v>149</v>
      </c>
      <c r="D77" s="56">
        <v>0</v>
      </c>
      <c r="E77" s="56">
        <v>0</v>
      </c>
      <c r="F77" s="56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2">
        <f t="shared" si="16"/>
        <v>0</v>
      </c>
      <c r="R77" s="27">
        <v>0</v>
      </c>
      <c r="S77" s="27">
        <v>0</v>
      </c>
      <c r="T77" s="27">
        <v>0</v>
      </c>
      <c r="U77" s="3"/>
      <c r="V77" s="11"/>
      <c r="AW77" s="7"/>
      <c r="AX77" s="7"/>
      <c r="AY77" s="7"/>
    </row>
    <row r="78" spans="1:51" ht="7.15" customHeight="1" x14ac:dyDescent="0.35">
      <c r="A78" s="65"/>
      <c r="B78" s="61"/>
      <c r="C78" s="51"/>
      <c r="D78" s="54"/>
      <c r="E78" s="54"/>
      <c r="F78" s="54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2">
        <f t="shared" si="16"/>
        <v>0</v>
      </c>
      <c r="R78" s="26"/>
      <c r="S78" s="26"/>
      <c r="T78" s="26"/>
      <c r="U78" s="3"/>
      <c r="V78" s="11"/>
      <c r="AW78" s="7"/>
      <c r="AX78" s="7"/>
      <c r="AY78" s="7"/>
    </row>
    <row r="79" spans="1:51" ht="21" customHeight="1" x14ac:dyDescent="0.35">
      <c r="A79" s="65"/>
      <c r="B79" s="61" t="s">
        <v>99</v>
      </c>
      <c r="C79" s="52" t="s">
        <v>100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2">
        <f t="shared" si="16"/>
        <v>0</v>
      </c>
      <c r="R79" s="21">
        <v>0</v>
      </c>
      <c r="S79" s="21">
        <v>0</v>
      </c>
      <c r="T79" s="21">
        <v>0</v>
      </c>
      <c r="U79" s="3"/>
      <c r="V79" s="11"/>
      <c r="AW79" s="7"/>
      <c r="AX79" s="7"/>
      <c r="AY79" s="7"/>
    </row>
    <row r="80" spans="1:51" ht="39" customHeight="1" x14ac:dyDescent="0.35">
      <c r="A80" s="65"/>
      <c r="B80" s="62" t="s">
        <v>101</v>
      </c>
      <c r="C80" s="52" t="s">
        <v>161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2">
        <f t="shared" si="16"/>
        <v>0</v>
      </c>
      <c r="R80" s="21">
        <v>0</v>
      </c>
      <c r="S80" s="21">
        <v>0</v>
      </c>
      <c r="T80" s="21">
        <v>0</v>
      </c>
      <c r="U80" s="3"/>
      <c r="V80" s="11"/>
      <c r="AW80" s="7"/>
      <c r="AX80" s="7"/>
      <c r="AY80" s="7"/>
    </row>
    <row r="81" spans="1:51" ht="6" customHeight="1" x14ac:dyDescent="0.35">
      <c r="A81" s="65"/>
      <c r="B81" s="61"/>
      <c r="C81" s="52"/>
      <c r="D81" s="54"/>
      <c r="E81" s="54"/>
      <c r="F81" s="54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2">
        <f t="shared" si="16"/>
        <v>0</v>
      </c>
      <c r="R81" s="25"/>
      <c r="S81" s="25"/>
      <c r="T81" s="25"/>
      <c r="U81" s="3"/>
      <c r="V81" s="11"/>
      <c r="AW81" s="7"/>
      <c r="AX81" s="7"/>
      <c r="AY81" s="7"/>
    </row>
    <row r="82" spans="1:51" ht="24.6" customHeight="1" x14ac:dyDescent="0.35">
      <c r="A82" s="64" t="s">
        <v>102</v>
      </c>
      <c r="B82" s="61"/>
      <c r="C82" s="51" t="s">
        <v>103</v>
      </c>
      <c r="D82" s="56">
        <v>0</v>
      </c>
      <c r="E82" s="56">
        <v>0</v>
      </c>
      <c r="F82" s="56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2">
        <f t="shared" si="16"/>
        <v>0</v>
      </c>
      <c r="R82" s="27">
        <v>0</v>
      </c>
      <c r="S82" s="27">
        <v>0</v>
      </c>
      <c r="T82" s="27">
        <v>0</v>
      </c>
      <c r="U82" s="3"/>
      <c r="V82" s="11"/>
      <c r="AW82" s="7"/>
      <c r="AX82" s="7"/>
      <c r="AY82" s="7"/>
    </row>
    <row r="83" spans="1:51" ht="7.15" customHeight="1" x14ac:dyDescent="0.35">
      <c r="A83" s="65"/>
      <c r="B83" s="61"/>
      <c r="C83" s="51"/>
      <c r="D83" s="54"/>
      <c r="E83" s="54"/>
      <c r="F83" s="54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2">
        <f t="shared" si="16"/>
        <v>0</v>
      </c>
      <c r="R83" s="25"/>
      <c r="S83" s="25"/>
      <c r="T83" s="25"/>
      <c r="U83" s="3"/>
      <c r="V83" s="11"/>
      <c r="AW83" s="7"/>
      <c r="AX83" s="7"/>
      <c r="AY83" s="7"/>
    </row>
    <row r="84" spans="1:51" ht="24" customHeight="1" x14ac:dyDescent="0.35">
      <c r="A84" s="65"/>
      <c r="B84" s="62" t="s">
        <v>104</v>
      </c>
      <c r="C84" s="52" t="s">
        <v>150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2">
        <f t="shared" si="16"/>
        <v>0</v>
      </c>
      <c r="R84" s="21">
        <v>0</v>
      </c>
      <c r="S84" s="21">
        <v>0</v>
      </c>
      <c r="T84" s="21">
        <v>0</v>
      </c>
      <c r="U84" s="3"/>
      <c r="V84" s="11"/>
      <c r="AW84" s="7"/>
      <c r="AX84" s="7"/>
      <c r="AY84" s="7"/>
    </row>
    <row r="85" spans="1:51" ht="21" customHeight="1" x14ac:dyDescent="0.35">
      <c r="A85" s="65"/>
      <c r="B85" s="62" t="s">
        <v>105</v>
      </c>
      <c r="C85" s="52" t="s">
        <v>151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2">
        <f t="shared" si="16"/>
        <v>0</v>
      </c>
      <c r="R85" s="21">
        <v>0</v>
      </c>
      <c r="S85" s="21">
        <v>0</v>
      </c>
      <c r="T85" s="21">
        <v>0</v>
      </c>
      <c r="U85" s="3"/>
      <c r="V85" s="11"/>
      <c r="AW85" s="7"/>
      <c r="AX85" s="7"/>
      <c r="AY85" s="7"/>
    </row>
    <row r="86" spans="1:51" ht="37.9" customHeight="1" x14ac:dyDescent="0.35">
      <c r="A86" s="65"/>
      <c r="B86" s="62" t="s">
        <v>106</v>
      </c>
      <c r="C86" s="52" t="s">
        <v>152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2">
        <f t="shared" si="16"/>
        <v>0</v>
      </c>
      <c r="R86" s="21">
        <v>0</v>
      </c>
      <c r="S86" s="21">
        <v>0</v>
      </c>
      <c r="T86" s="21">
        <v>0</v>
      </c>
      <c r="U86" s="3"/>
      <c r="V86" s="11"/>
      <c r="AW86" s="7"/>
      <c r="AX86" s="7"/>
      <c r="AY86" s="7"/>
    </row>
    <row r="87" spans="1:51" ht="5.45" customHeight="1" x14ac:dyDescent="0.35">
      <c r="A87" s="65"/>
      <c r="B87" s="61"/>
      <c r="C87" s="52"/>
      <c r="D87" s="54"/>
      <c r="E87" s="54"/>
      <c r="F87" s="54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2">
        <f t="shared" ref="Q87:Q89" si="17">+F87+G87+H87+I87+J87+K87+L87+M87+N87+R87+S87+T87+O87+P87</f>
        <v>0</v>
      </c>
      <c r="R87" s="26"/>
      <c r="S87" s="26"/>
      <c r="T87" s="26"/>
      <c r="U87" s="3"/>
      <c r="V87" s="11"/>
      <c r="AW87" s="7"/>
      <c r="AX87" s="7"/>
      <c r="AY87" s="7"/>
    </row>
    <row r="88" spans="1:51" ht="21" customHeight="1" x14ac:dyDescent="0.35">
      <c r="A88" s="90" t="s">
        <v>107</v>
      </c>
      <c r="B88" s="90"/>
      <c r="C88" s="90"/>
      <c r="D88" s="31">
        <f>D6+D14+D26+D38+D58</f>
        <v>3362776950</v>
      </c>
      <c r="E88" s="31">
        <f>E6+E14+E26+E38+E58</f>
        <v>0</v>
      </c>
      <c r="F88" s="31">
        <f>F6+F14+F26+F38+F58</f>
        <v>185650286.46000004</v>
      </c>
      <c r="G88" s="30">
        <f t="shared" ref="G88:T88" si="18">G82+G77+G70+G58+G38+G26+G14+G6</f>
        <v>198763575.09</v>
      </c>
      <c r="H88" s="30">
        <f t="shared" si="18"/>
        <v>220754055.37</v>
      </c>
      <c r="I88" s="30">
        <f t="shared" si="18"/>
        <v>216024458.72000003</v>
      </c>
      <c r="J88" s="30">
        <f t="shared" si="18"/>
        <v>181351737.41999999</v>
      </c>
      <c r="K88" s="30">
        <f t="shared" si="18"/>
        <v>238642584.33000001</v>
      </c>
      <c r="L88" s="30">
        <f t="shared" si="18"/>
        <v>305584982.90999997</v>
      </c>
      <c r="M88" s="30">
        <f t="shared" si="18"/>
        <v>232470376.31</v>
      </c>
      <c r="N88" s="30">
        <f t="shared" si="18"/>
        <v>220906358.60000002</v>
      </c>
      <c r="O88" s="30">
        <f t="shared" ref="O88:P88" si="19">O82+O77+O70+O58+O38+O26+O14+O6</f>
        <v>386473406.36000001</v>
      </c>
      <c r="P88" s="30">
        <f>P82+P77+P70+P58+P38+P26+P14+P6</f>
        <v>237496859.47999996</v>
      </c>
      <c r="Q88" s="30">
        <f>SUM(F88:P88)</f>
        <v>2624118681.0500002</v>
      </c>
      <c r="R88" s="30">
        <f t="shared" si="18"/>
        <v>0</v>
      </c>
      <c r="S88" s="30">
        <f t="shared" si="18"/>
        <v>0</v>
      </c>
      <c r="T88" s="30">
        <f t="shared" si="18"/>
        <v>0</v>
      </c>
      <c r="U88" s="1"/>
      <c r="AW88" s="7"/>
      <c r="AX88" s="7"/>
    </row>
    <row r="89" spans="1:51" ht="7.15" customHeight="1" x14ac:dyDescent="0.35">
      <c r="A89" s="68"/>
      <c r="B89" s="62"/>
      <c r="C89" s="51"/>
      <c r="D89" s="33"/>
      <c r="E89" s="33"/>
      <c r="F89" s="33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22">
        <f t="shared" si="17"/>
        <v>0</v>
      </c>
      <c r="R89" s="33"/>
      <c r="S89" s="33"/>
      <c r="T89" s="33"/>
      <c r="U89" s="1"/>
      <c r="AW89" s="7"/>
      <c r="AX89" s="7"/>
    </row>
    <row r="90" spans="1:51" ht="15.6" customHeight="1" x14ac:dyDescent="0.35">
      <c r="A90" s="66">
        <v>4</v>
      </c>
      <c r="B90" s="62"/>
      <c r="C90" s="51" t="s">
        <v>108</v>
      </c>
      <c r="D90" s="56">
        <v>0</v>
      </c>
      <c r="E90" s="56">
        <v>0</v>
      </c>
      <c r="F90" s="56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0</v>
      </c>
      <c r="Q90" s="22">
        <f t="shared" ref="Q90:Q104" si="20">SUM(F90:P90)</f>
        <v>0</v>
      </c>
      <c r="R90" s="27">
        <v>0</v>
      </c>
      <c r="S90" s="27">
        <v>0</v>
      </c>
      <c r="T90" s="27">
        <v>0</v>
      </c>
      <c r="U90" s="3"/>
      <c r="V90" s="11"/>
      <c r="AW90" s="7"/>
      <c r="AX90" s="7"/>
      <c r="AY90" s="7"/>
    </row>
    <row r="91" spans="1:51" ht="4.9000000000000004" customHeight="1" x14ac:dyDescent="0.35">
      <c r="A91" s="68"/>
      <c r="B91" s="62"/>
      <c r="C91" s="51"/>
      <c r="D91" s="54"/>
      <c r="E91" s="54"/>
      <c r="F91" s="54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2">
        <f t="shared" si="20"/>
        <v>0</v>
      </c>
      <c r="R91" s="27"/>
      <c r="S91" s="27"/>
      <c r="T91" s="27"/>
      <c r="U91" s="3"/>
      <c r="V91" s="11"/>
      <c r="AW91" s="7"/>
      <c r="AX91" s="7"/>
      <c r="AY91" s="7"/>
    </row>
    <row r="92" spans="1:51" ht="15" customHeight="1" x14ac:dyDescent="0.35">
      <c r="A92" s="66" t="s">
        <v>109</v>
      </c>
      <c r="B92" s="62"/>
      <c r="C92" s="51" t="s">
        <v>110</v>
      </c>
      <c r="D92" s="56">
        <v>0</v>
      </c>
      <c r="E92" s="56">
        <v>0</v>
      </c>
      <c r="F92" s="56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2">
        <f t="shared" si="20"/>
        <v>0</v>
      </c>
      <c r="R92" s="27">
        <v>0</v>
      </c>
      <c r="S92" s="27">
        <v>0</v>
      </c>
      <c r="T92" s="27">
        <v>0</v>
      </c>
      <c r="U92" s="3"/>
      <c r="V92" s="11"/>
      <c r="AW92" s="7"/>
      <c r="AX92" s="7"/>
      <c r="AY92" s="7"/>
    </row>
    <row r="93" spans="1:51" ht="4.9000000000000004" customHeight="1" x14ac:dyDescent="0.35">
      <c r="A93" s="68"/>
      <c r="B93" s="62"/>
      <c r="C93" s="51"/>
      <c r="D93" s="54"/>
      <c r="E93" s="54"/>
      <c r="F93" s="54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2">
        <f t="shared" si="20"/>
        <v>0</v>
      </c>
      <c r="R93" s="25"/>
      <c r="S93" s="25"/>
      <c r="T93" s="25"/>
      <c r="U93" s="3"/>
      <c r="V93" s="11"/>
      <c r="AW93" s="7"/>
      <c r="AX93" s="7"/>
      <c r="AY93" s="7"/>
    </row>
    <row r="94" spans="1:51" ht="32.450000000000003" customHeight="1" x14ac:dyDescent="0.35">
      <c r="A94" s="68"/>
      <c r="B94" s="62" t="s">
        <v>111</v>
      </c>
      <c r="C94" s="52" t="s">
        <v>153</v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2">
        <f t="shared" si="20"/>
        <v>0</v>
      </c>
      <c r="R94" s="21">
        <v>0</v>
      </c>
      <c r="S94" s="21">
        <v>0</v>
      </c>
      <c r="T94" s="21">
        <v>0</v>
      </c>
      <c r="U94" s="3"/>
      <c r="V94" s="11"/>
      <c r="AW94" s="7"/>
      <c r="AX94" s="7"/>
      <c r="AY94" s="7"/>
    </row>
    <row r="95" spans="1:51" ht="34.9" customHeight="1" x14ac:dyDescent="0.35">
      <c r="A95" s="68"/>
      <c r="B95" s="62" t="s">
        <v>112</v>
      </c>
      <c r="C95" s="52" t="s">
        <v>154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2">
        <f t="shared" si="20"/>
        <v>0</v>
      </c>
      <c r="R95" s="21">
        <v>0</v>
      </c>
      <c r="S95" s="21">
        <v>0</v>
      </c>
      <c r="T95" s="21">
        <v>0</v>
      </c>
      <c r="U95" s="3"/>
      <c r="V95" s="11"/>
      <c r="AW95" s="7"/>
      <c r="AX95" s="7"/>
      <c r="AY95" s="7"/>
    </row>
    <row r="96" spans="1:51" ht="2.4500000000000002" customHeight="1" x14ac:dyDescent="0.35">
      <c r="A96" s="68"/>
      <c r="B96" s="62"/>
      <c r="C96" s="52"/>
      <c r="D96" s="54"/>
      <c r="E96" s="54"/>
      <c r="F96" s="54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2">
        <f t="shared" si="20"/>
        <v>0</v>
      </c>
      <c r="R96" s="25"/>
      <c r="S96" s="25"/>
      <c r="T96" s="25"/>
      <c r="U96" s="3"/>
      <c r="V96" s="11"/>
      <c r="AW96" s="7"/>
      <c r="AX96" s="7"/>
      <c r="AY96" s="7"/>
    </row>
    <row r="97" spans="1:51" ht="16.149999999999999" customHeight="1" x14ac:dyDescent="0.35">
      <c r="A97" s="66" t="s">
        <v>113</v>
      </c>
      <c r="B97" s="62"/>
      <c r="C97" s="58" t="s">
        <v>114</v>
      </c>
      <c r="D97" s="56">
        <v>0</v>
      </c>
      <c r="E97" s="56">
        <v>0</v>
      </c>
      <c r="F97" s="56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2">
        <f t="shared" si="20"/>
        <v>0</v>
      </c>
      <c r="R97" s="27">
        <v>0</v>
      </c>
      <c r="S97" s="27">
        <v>0</v>
      </c>
      <c r="T97" s="27">
        <v>0</v>
      </c>
      <c r="U97" s="3"/>
      <c r="V97" s="11"/>
      <c r="AW97" s="7"/>
      <c r="AX97" s="7"/>
      <c r="AY97" s="7"/>
    </row>
    <row r="98" spans="1:51" ht="3.6" customHeight="1" x14ac:dyDescent="0.35">
      <c r="A98" s="68"/>
      <c r="B98" s="62"/>
      <c r="C98" s="58"/>
      <c r="D98" s="54"/>
      <c r="E98" s="54"/>
      <c r="F98" s="54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2">
        <f t="shared" si="20"/>
        <v>0</v>
      </c>
      <c r="R98" s="25"/>
      <c r="S98" s="25"/>
      <c r="T98" s="25"/>
      <c r="U98" s="3"/>
      <c r="V98" s="11"/>
      <c r="AW98" s="7"/>
      <c r="AX98" s="7"/>
      <c r="AY98" s="7"/>
    </row>
    <row r="99" spans="1:51" ht="21.75" customHeight="1" x14ac:dyDescent="0.35">
      <c r="A99" s="68"/>
      <c r="B99" s="62" t="s">
        <v>115</v>
      </c>
      <c r="C99" s="59" t="s">
        <v>155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2">
        <f t="shared" si="20"/>
        <v>0</v>
      </c>
      <c r="R99" s="21">
        <v>0</v>
      </c>
      <c r="S99" s="21">
        <v>0</v>
      </c>
      <c r="T99" s="21">
        <v>0</v>
      </c>
      <c r="U99" s="3"/>
      <c r="V99" s="11"/>
      <c r="AW99" s="7"/>
      <c r="AX99" s="7"/>
      <c r="AY99" s="7"/>
    </row>
    <row r="100" spans="1:51" ht="18.600000000000001" customHeight="1" x14ac:dyDescent="0.35">
      <c r="A100" s="68"/>
      <c r="B100" s="62" t="s">
        <v>116</v>
      </c>
      <c r="C100" s="59" t="s">
        <v>156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2">
        <f t="shared" si="20"/>
        <v>0</v>
      </c>
      <c r="R100" s="21">
        <v>0</v>
      </c>
      <c r="S100" s="21">
        <v>0</v>
      </c>
      <c r="T100" s="21">
        <v>0</v>
      </c>
      <c r="U100" s="3"/>
      <c r="V100" s="11"/>
      <c r="AW100" s="7"/>
      <c r="AX100" s="7"/>
      <c r="AY100" s="7"/>
    </row>
    <row r="101" spans="1:51" ht="3" customHeight="1" x14ac:dyDescent="0.35">
      <c r="A101" s="68"/>
      <c r="B101" s="62"/>
      <c r="C101" s="59"/>
      <c r="D101" s="54"/>
      <c r="E101" s="54"/>
      <c r="F101" s="54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2">
        <f t="shared" si="20"/>
        <v>0</v>
      </c>
      <c r="R101" s="25"/>
      <c r="S101" s="25"/>
      <c r="T101" s="25"/>
      <c r="U101" s="3"/>
      <c r="V101" s="11"/>
      <c r="AW101" s="7"/>
      <c r="AX101" s="7"/>
      <c r="AY101" s="7"/>
    </row>
    <row r="102" spans="1:51" ht="15" customHeight="1" x14ac:dyDescent="0.35">
      <c r="A102" s="66" t="s">
        <v>117</v>
      </c>
      <c r="B102" s="62"/>
      <c r="C102" s="58" t="s">
        <v>157</v>
      </c>
      <c r="D102" s="56">
        <v>0</v>
      </c>
      <c r="E102" s="56">
        <v>0</v>
      </c>
      <c r="F102" s="56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2">
        <f t="shared" si="20"/>
        <v>0</v>
      </c>
      <c r="R102" s="27">
        <v>0</v>
      </c>
      <c r="S102" s="27">
        <v>0</v>
      </c>
      <c r="T102" s="27">
        <v>0</v>
      </c>
      <c r="U102" s="3"/>
      <c r="V102" s="11"/>
      <c r="AW102" s="7"/>
      <c r="AX102" s="7"/>
      <c r="AY102" s="7"/>
    </row>
    <row r="103" spans="1:51" ht="9.6" customHeight="1" x14ac:dyDescent="0.35">
      <c r="A103" s="68"/>
      <c r="B103" s="62"/>
      <c r="C103" s="51"/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2">
        <f t="shared" si="20"/>
        <v>0</v>
      </c>
      <c r="R103" s="21">
        <v>0</v>
      </c>
      <c r="S103" s="21">
        <v>0</v>
      </c>
      <c r="T103" s="21">
        <v>0</v>
      </c>
      <c r="U103" s="3"/>
      <c r="V103" s="11"/>
      <c r="AW103" s="7"/>
      <c r="AX103" s="7"/>
      <c r="AY103" s="7"/>
    </row>
    <row r="104" spans="1:51" ht="27" customHeight="1" x14ac:dyDescent="0.35">
      <c r="A104" s="69"/>
      <c r="B104" s="67" t="s">
        <v>118</v>
      </c>
      <c r="C104" s="57" t="s">
        <v>158</v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2">
        <v>0</v>
      </c>
      <c r="Q104" s="22">
        <f t="shared" si="20"/>
        <v>0</v>
      </c>
      <c r="R104" s="21">
        <v>0</v>
      </c>
      <c r="S104" s="21">
        <v>0</v>
      </c>
      <c r="T104" s="21">
        <v>0</v>
      </c>
      <c r="U104" s="3"/>
      <c r="V104" s="11"/>
      <c r="AW104" s="7"/>
      <c r="AX104" s="7"/>
      <c r="AY104" s="7"/>
    </row>
    <row r="105" spans="1:51" ht="21" customHeight="1" x14ac:dyDescent="0.35">
      <c r="A105" s="91" t="s">
        <v>159</v>
      </c>
      <c r="B105" s="91"/>
      <c r="C105" s="91"/>
      <c r="D105" s="34">
        <f t="shared" ref="D105:E105" si="21">D88</f>
        <v>3362776950</v>
      </c>
      <c r="E105" s="34">
        <f t="shared" si="21"/>
        <v>0</v>
      </c>
      <c r="F105" s="34">
        <f t="shared" ref="F105:T105" si="22">F88</f>
        <v>185650286.46000004</v>
      </c>
      <c r="G105" s="35">
        <f t="shared" si="22"/>
        <v>198763575.09</v>
      </c>
      <c r="H105" s="35">
        <f t="shared" si="22"/>
        <v>220754055.37</v>
      </c>
      <c r="I105" s="35">
        <f t="shared" si="22"/>
        <v>216024458.72000003</v>
      </c>
      <c r="J105" s="35">
        <f t="shared" si="22"/>
        <v>181351737.41999999</v>
      </c>
      <c r="K105" s="35">
        <f t="shared" si="22"/>
        <v>238642584.33000001</v>
      </c>
      <c r="L105" s="35">
        <f t="shared" si="22"/>
        <v>305584982.90999997</v>
      </c>
      <c r="M105" s="35">
        <f t="shared" si="22"/>
        <v>232470376.31</v>
      </c>
      <c r="N105" s="35">
        <f t="shared" si="22"/>
        <v>220906358.60000002</v>
      </c>
      <c r="O105" s="35">
        <f t="shared" ref="O105:P105" si="23">O88</f>
        <v>386473406.36000001</v>
      </c>
      <c r="P105" s="35">
        <f t="shared" si="23"/>
        <v>237496859.47999996</v>
      </c>
      <c r="Q105" s="35">
        <f>SUM(F105:P105)</f>
        <v>2624118681.0500002</v>
      </c>
      <c r="R105" s="35">
        <f t="shared" si="22"/>
        <v>0</v>
      </c>
      <c r="S105" s="35">
        <f t="shared" si="22"/>
        <v>0</v>
      </c>
      <c r="T105" s="35">
        <f t="shared" si="22"/>
        <v>0</v>
      </c>
      <c r="U105" s="5"/>
      <c r="AW105" s="7"/>
      <c r="AX105" s="7"/>
      <c r="AY105" s="7"/>
    </row>
    <row r="106" spans="1:51" s="7" customFormat="1" ht="14.45" customHeight="1" x14ac:dyDescent="0.35">
      <c r="A106" s="1"/>
      <c r="B106" s="1"/>
      <c r="C106" s="36"/>
      <c r="D106" s="36"/>
      <c r="E106" s="36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80"/>
      <c r="R106" s="1"/>
      <c r="S106" s="1"/>
      <c r="T106" s="37"/>
      <c r="U106" s="1"/>
      <c r="V106" s="14"/>
    </row>
    <row r="107" spans="1:51" s="7" customFormat="1" ht="21" customHeight="1" x14ac:dyDescent="0.35">
      <c r="A107" s="1"/>
      <c r="B107" s="1"/>
      <c r="C107" s="41"/>
      <c r="D107" s="41"/>
      <c r="E107" s="41"/>
      <c r="F107" s="39"/>
      <c r="G107" s="1"/>
      <c r="H107" s="42"/>
      <c r="I107" s="42"/>
      <c r="J107" s="71"/>
      <c r="K107" s="42"/>
      <c r="L107" s="42"/>
      <c r="M107" s="71"/>
      <c r="N107" s="42"/>
      <c r="O107" s="71"/>
      <c r="P107" s="79"/>
      <c r="Q107" s="80"/>
      <c r="R107" s="42"/>
      <c r="S107" s="42"/>
      <c r="T107" s="38"/>
      <c r="U107" s="1"/>
    </row>
    <row r="108" spans="1:51" s="7" customFormat="1" ht="21" customHeight="1" x14ac:dyDescent="0.35">
      <c r="A108" s="1"/>
      <c r="B108" s="1"/>
      <c r="C108" s="41"/>
      <c r="D108" s="77"/>
      <c r="E108" s="41"/>
      <c r="F108" s="39"/>
      <c r="G108" s="1"/>
      <c r="H108" s="42"/>
      <c r="I108" s="42"/>
      <c r="J108" s="42"/>
      <c r="K108" s="42"/>
      <c r="L108" s="42"/>
      <c r="M108" s="42"/>
      <c r="N108" s="42"/>
      <c r="O108" s="42"/>
      <c r="P108" s="81"/>
      <c r="Q108" s="80"/>
      <c r="R108" s="42"/>
      <c r="S108" s="42"/>
      <c r="T108" s="38"/>
      <c r="U108" s="1"/>
    </row>
    <row r="109" spans="1:51" s="7" customFormat="1" ht="21" customHeight="1" x14ac:dyDescent="0.35">
      <c r="A109" s="1"/>
      <c r="B109" s="1"/>
      <c r="C109" s="41"/>
      <c r="D109" s="77"/>
      <c r="E109" s="41"/>
      <c r="F109" s="39"/>
      <c r="G109" s="1"/>
      <c r="H109" s="42"/>
      <c r="I109" s="42"/>
      <c r="J109" s="42"/>
      <c r="K109" s="42"/>
      <c r="L109" s="42"/>
      <c r="M109" s="42"/>
      <c r="N109" s="42"/>
      <c r="O109" s="71"/>
      <c r="P109" s="81"/>
      <c r="Q109" s="80"/>
      <c r="R109" s="42"/>
      <c r="S109" s="42"/>
      <c r="T109" s="38"/>
      <c r="U109" s="1"/>
    </row>
    <row r="110" spans="1:51" s="7" customFormat="1" ht="21" customHeight="1" x14ac:dyDescent="0.35">
      <c r="A110" s="1"/>
      <c r="B110" s="1"/>
      <c r="C110" s="41"/>
      <c r="D110" s="77"/>
      <c r="E110" s="41"/>
      <c r="F110" s="39"/>
      <c r="G110" s="2"/>
      <c r="H110" s="1"/>
      <c r="I110" s="2"/>
      <c r="J110" s="1"/>
      <c r="K110" s="1"/>
      <c r="L110" s="1"/>
      <c r="M110" s="1"/>
      <c r="N110" s="1"/>
      <c r="O110" s="2"/>
      <c r="P110" s="82"/>
      <c r="Q110" s="80"/>
      <c r="R110" s="1"/>
      <c r="S110" s="1"/>
      <c r="T110" s="38"/>
      <c r="U110" s="1"/>
    </row>
    <row r="111" spans="1:51" s="7" customFormat="1" ht="21" customHeight="1" x14ac:dyDescent="0.35">
      <c r="A111" s="1"/>
      <c r="B111" s="1"/>
      <c r="C111" s="41"/>
      <c r="D111" s="77"/>
      <c r="E111" s="41"/>
      <c r="F111" s="39"/>
      <c r="G111" s="1"/>
      <c r="H111" s="1"/>
      <c r="I111" s="1"/>
      <c r="J111" s="1"/>
      <c r="K111" s="1"/>
      <c r="L111" s="1"/>
      <c r="M111" s="1"/>
      <c r="N111" s="1"/>
      <c r="O111" s="1"/>
      <c r="P111" s="82"/>
      <c r="Q111" s="80"/>
      <c r="R111" s="1"/>
      <c r="S111" s="1"/>
      <c r="T111" s="38"/>
      <c r="U111" s="1"/>
    </row>
    <row r="112" spans="1:51" s="7" customFormat="1" ht="21" customHeight="1" x14ac:dyDescent="0.35">
      <c r="A112" s="1"/>
      <c r="B112" s="1"/>
      <c r="C112" s="41"/>
      <c r="D112" s="77"/>
      <c r="E112" s="41"/>
      <c r="F112" s="39"/>
      <c r="G112" s="1"/>
      <c r="H112" s="1"/>
      <c r="I112" s="1"/>
      <c r="J112" s="73"/>
      <c r="K112" s="1"/>
      <c r="L112" s="1"/>
      <c r="M112" s="1"/>
      <c r="N112" s="1"/>
      <c r="O112" s="1"/>
      <c r="P112" s="82"/>
      <c r="Q112" s="80"/>
      <c r="R112" s="1"/>
      <c r="S112" s="1"/>
      <c r="T112" s="38"/>
      <c r="U112" s="1"/>
    </row>
    <row r="113" spans="1:51" s="7" customFormat="1" ht="21" customHeight="1" x14ac:dyDescent="0.35">
      <c r="A113" s="1"/>
      <c r="B113" s="1"/>
      <c r="C113" s="41"/>
      <c r="D113" s="41"/>
      <c r="E113" s="41"/>
      <c r="F113" s="39"/>
      <c r="G113" s="1"/>
      <c r="H113" s="1"/>
      <c r="I113" s="1"/>
      <c r="J113" s="73"/>
      <c r="K113" s="1"/>
      <c r="L113" s="1"/>
      <c r="M113" s="1"/>
      <c r="N113" s="1"/>
      <c r="O113" s="1"/>
      <c r="P113" s="82"/>
      <c r="Q113" s="80"/>
      <c r="R113" s="1"/>
      <c r="S113" s="1"/>
      <c r="T113" s="38"/>
      <c r="U113" s="1"/>
    </row>
    <row r="114" spans="1:51" ht="21" customHeight="1" x14ac:dyDescent="0.35">
      <c r="A114" s="43"/>
      <c r="B114" s="43"/>
      <c r="C114" s="36"/>
      <c r="D114" s="36"/>
      <c r="E114" s="36"/>
      <c r="F114" s="1"/>
      <c r="G114" s="1"/>
      <c r="H114" s="1"/>
      <c r="I114" s="1"/>
      <c r="J114" s="44"/>
      <c r="K114" s="17"/>
      <c r="L114" s="43"/>
      <c r="M114" s="43"/>
      <c r="N114" s="1"/>
      <c r="O114" s="1"/>
      <c r="P114" s="82"/>
      <c r="Q114" s="80"/>
      <c r="R114" s="1"/>
      <c r="S114" s="1"/>
      <c r="T114" s="38"/>
      <c r="U114" s="1"/>
      <c r="AW114" s="7"/>
      <c r="AX114" s="7"/>
      <c r="AY114" s="7"/>
    </row>
    <row r="115" spans="1:51" ht="21" customHeight="1" x14ac:dyDescent="0.35">
      <c r="A115" s="43"/>
      <c r="B115" s="43"/>
      <c r="C115" s="40"/>
      <c r="D115" s="40"/>
      <c r="E115" s="40"/>
      <c r="F115" s="1"/>
      <c r="G115" s="1"/>
      <c r="H115" s="1"/>
      <c r="I115" s="1"/>
      <c r="J115" s="44"/>
      <c r="K115" s="17"/>
      <c r="L115" s="43"/>
      <c r="M115" s="43"/>
      <c r="N115" s="1"/>
      <c r="O115" s="1"/>
      <c r="P115" s="82"/>
      <c r="Q115" s="80"/>
      <c r="R115" s="1"/>
      <c r="S115" s="1"/>
      <c r="T115" s="38"/>
      <c r="U115" s="1"/>
      <c r="AW115" s="7"/>
      <c r="AX115" s="7"/>
      <c r="AY115" s="7"/>
    </row>
    <row r="116" spans="1:51" ht="27.6" customHeight="1" x14ac:dyDescent="0.35">
      <c r="A116" s="43"/>
      <c r="B116" s="43"/>
      <c r="C116" s="45"/>
      <c r="D116" s="89"/>
      <c r="E116" s="89"/>
      <c r="F116" s="89"/>
      <c r="G116" s="89"/>
      <c r="H116" s="43"/>
      <c r="I116" s="43"/>
      <c r="J116" s="43"/>
      <c r="K116" s="43"/>
      <c r="L116" s="43"/>
      <c r="M116" s="43"/>
      <c r="N116" s="43"/>
      <c r="O116" s="43"/>
      <c r="P116" s="83"/>
      <c r="Q116" s="80"/>
      <c r="R116" s="43"/>
      <c r="S116" s="43"/>
      <c r="T116" s="43"/>
      <c r="U116" s="1"/>
      <c r="AW116" s="7"/>
      <c r="AX116" s="7"/>
      <c r="AY116" s="7"/>
    </row>
    <row r="117" spans="1:51" ht="27.6" customHeight="1" x14ac:dyDescent="0.35">
      <c r="A117" s="43"/>
      <c r="B117" s="43"/>
      <c r="C117" s="45"/>
      <c r="D117" s="89"/>
      <c r="E117" s="89"/>
      <c r="F117" s="89"/>
      <c r="G117" s="89"/>
      <c r="H117" s="43"/>
      <c r="I117" s="43"/>
      <c r="J117" s="43"/>
      <c r="K117" s="43"/>
      <c r="L117" s="43"/>
      <c r="M117" s="43"/>
      <c r="N117" s="43"/>
      <c r="O117" s="43"/>
      <c r="P117" s="83"/>
      <c r="Q117" s="80"/>
      <c r="R117" s="43"/>
      <c r="S117" s="43"/>
      <c r="T117" s="43"/>
      <c r="U117" s="1"/>
      <c r="AW117" s="7"/>
      <c r="AX117" s="7"/>
      <c r="AY117" s="7"/>
    </row>
    <row r="118" spans="1:51" ht="27.6" customHeight="1" x14ac:dyDescent="0.35">
      <c r="A118" s="43"/>
      <c r="B118" s="43"/>
      <c r="C118" s="45"/>
      <c r="D118" s="45"/>
      <c r="E118" s="45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83"/>
      <c r="Q118" s="80"/>
      <c r="R118" s="43"/>
      <c r="S118" s="43"/>
      <c r="T118" s="43"/>
      <c r="U118" s="1"/>
      <c r="AW118" s="7"/>
      <c r="AX118" s="7"/>
      <c r="AY118" s="7"/>
    </row>
    <row r="119" spans="1:51" ht="27.6" customHeight="1" x14ac:dyDescent="0.35">
      <c r="A119" s="43"/>
      <c r="B119" s="43"/>
      <c r="C119" s="45"/>
      <c r="D119" s="45"/>
      <c r="E119" s="45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83"/>
      <c r="Q119" s="80"/>
      <c r="R119" s="43"/>
      <c r="S119" s="43"/>
      <c r="T119" s="43"/>
      <c r="U119" s="1"/>
      <c r="AW119" s="7"/>
      <c r="AX119" s="7"/>
      <c r="AY119" s="7"/>
    </row>
    <row r="120" spans="1:51" ht="12" customHeight="1" x14ac:dyDescent="0.35">
      <c r="A120" s="43"/>
      <c r="B120" s="43"/>
      <c r="C120" s="45"/>
      <c r="D120" s="45"/>
      <c r="E120" s="45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83"/>
      <c r="Q120" s="80"/>
      <c r="R120" s="43"/>
      <c r="S120" s="43"/>
      <c r="T120" s="43"/>
      <c r="U120" s="1"/>
      <c r="AW120" s="7"/>
      <c r="AX120" s="7"/>
      <c r="AY120" s="7"/>
    </row>
    <row r="121" spans="1:51" x14ac:dyDescent="0.35">
      <c r="A121" s="43"/>
      <c r="B121" s="43"/>
      <c r="C121" s="45"/>
      <c r="D121" s="45"/>
      <c r="E121" s="45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83"/>
      <c r="Q121" s="80"/>
      <c r="R121" s="43"/>
      <c r="S121" s="43"/>
      <c r="T121" s="43"/>
      <c r="U121" s="1"/>
      <c r="AW121" s="7"/>
      <c r="AX121" s="7"/>
      <c r="AY121" s="7"/>
    </row>
    <row r="122" spans="1:51" x14ac:dyDescent="0.35">
      <c r="A122" s="43"/>
      <c r="B122" s="43"/>
      <c r="C122" s="45"/>
      <c r="D122" s="45"/>
      <c r="E122" s="45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83"/>
      <c r="Q122" s="80"/>
      <c r="R122" s="43"/>
      <c r="S122" s="43"/>
      <c r="T122" s="43"/>
      <c r="U122" s="1"/>
      <c r="AW122" s="7"/>
      <c r="AX122" s="7"/>
      <c r="AY122" s="7"/>
    </row>
    <row r="123" spans="1:51" x14ac:dyDescent="0.35">
      <c r="A123" s="43"/>
      <c r="B123" s="43"/>
      <c r="C123" s="45"/>
      <c r="D123" s="45"/>
      <c r="E123" s="45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83"/>
      <c r="Q123" s="80"/>
      <c r="R123" s="43"/>
      <c r="S123" s="43"/>
      <c r="T123" s="43"/>
      <c r="U123" s="1"/>
      <c r="AW123" s="7"/>
      <c r="AX123" s="7"/>
      <c r="AY123" s="7"/>
    </row>
    <row r="124" spans="1:51" x14ac:dyDescent="0.35">
      <c r="A124" s="43"/>
      <c r="B124" s="43"/>
      <c r="C124" s="45"/>
      <c r="D124" s="45"/>
      <c r="E124" s="45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83"/>
      <c r="Q124" s="80"/>
      <c r="R124" s="43"/>
      <c r="S124" s="43"/>
      <c r="T124" s="43"/>
      <c r="U124" s="1"/>
      <c r="AW124" s="7"/>
      <c r="AX124" s="7"/>
      <c r="AY124" s="7"/>
    </row>
    <row r="125" spans="1:51" x14ac:dyDescent="0.35">
      <c r="A125" s="43"/>
      <c r="B125" s="43"/>
      <c r="C125" s="45"/>
      <c r="D125" s="45"/>
      <c r="E125" s="45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83"/>
      <c r="Q125" s="80"/>
      <c r="R125" s="43"/>
      <c r="S125" s="43"/>
      <c r="T125" s="43"/>
      <c r="U125" s="1"/>
      <c r="AW125" s="7"/>
      <c r="AX125" s="7"/>
      <c r="AY125" s="7"/>
    </row>
    <row r="126" spans="1:51" x14ac:dyDescent="0.35">
      <c r="A126" s="43"/>
      <c r="B126" s="43"/>
      <c r="C126" s="45"/>
      <c r="D126" s="45"/>
      <c r="E126" s="45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83"/>
      <c r="Q126" s="80"/>
      <c r="R126" s="43"/>
      <c r="S126" s="43"/>
      <c r="T126" s="43"/>
      <c r="U126" s="1"/>
      <c r="AW126" s="7"/>
      <c r="AX126" s="7"/>
      <c r="AY126" s="7"/>
    </row>
    <row r="127" spans="1:51" x14ac:dyDescent="0.35">
      <c r="A127" s="43"/>
      <c r="B127" s="43"/>
      <c r="C127" s="45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1"/>
    </row>
    <row r="128" spans="1:51" x14ac:dyDescent="0.35">
      <c r="A128" s="43"/>
      <c r="B128" s="43"/>
      <c r="C128" s="45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1"/>
    </row>
    <row r="129" spans="1:18" x14ac:dyDescent="0.35">
      <c r="A129" s="43"/>
      <c r="B129" s="43"/>
      <c r="C129" s="45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1"/>
    </row>
    <row r="130" spans="1:18" x14ac:dyDescent="0.35">
      <c r="A130" s="43"/>
      <c r="B130" s="43"/>
      <c r="C130" s="45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1"/>
    </row>
    <row r="131" spans="1:18" x14ac:dyDescent="0.35">
      <c r="A131" s="43"/>
      <c r="B131" s="43"/>
      <c r="C131" s="45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1"/>
    </row>
    <row r="132" spans="1:18" x14ac:dyDescent="0.35">
      <c r="A132" s="43"/>
      <c r="B132" s="43"/>
      <c r="C132" s="45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1"/>
    </row>
    <row r="133" spans="1:18" x14ac:dyDescent="0.35">
      <c r="A133" s="43"/>
      <c r="B133" s="43"/>
      <c r="C133" s="45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1"/>
    </row>
    <row r="134" spans="1:18" x14ac:dyDescent="0.35">
      <c r="A134" s="43"/>
      <c r="B134" s="43"/>
      <c r="C134" s="45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1"/>
    </row>
    <row r="135" spans="1:18" x14ac:dyDescent="0.35">
      <c r="C135" s="45"/>
      <c r="D135" s="43"/>
      <c r="E135" s="43"/>
      <c r="F135" s="43"/>
      <c r="G135" s="43"/>
      <c r="H135" s="43"/>
      <c r="I135" s="43"/>
      <c r="N135" s="43"/>
      <c r="O135" s="43"/>
      <c r="P135" s="43"/>
      <c r="Q135" s="43"/>
      <c r="R135" s="1"/>
    </row>
    <row r="136" spans="1:18" x14ac:dyDescent="0.35">
      <c r="C136" s="45"/>
      <c r="D136" s="43"/>
      <c r="E136" s="43"/>
      <c r="F136" s="43"/>
      <c r="G136" s="43"/>
      <c r="H136" s="43"/>
      <c r="I136" s="43"/>
      <c r="N136" s="43"/>
      <c r="O136" s="43"/>
      <c r="P136" s="43"/>
      <c r="Q136" s="43"/>
      <c r="R136" s="1"/>
    </row>
    <row r="137" spans="1:18" x14ac:dyDescent="0.35">
      <c r="C137" s="45"/>
      <c r="D137" s="43"/>
      <c r="E137" s="43"/>
      <c r="F137" s="43"/>
      <c r="G137" s="43"/>
      <c r="H137" s="43"/>
      <c r="I137" s="43"/>
      <c r="N137" s="43"/>
      <c r="O137" s="43"/>
      <c r="P137" s="43"/>
      <c r="Q137" s="43"/>
      <c r="R137" s="1"/>
    </row>
    <row r="138" spans="1:18" x14ac:dyDescent="0.35">
      <c r="C138" s="45"/>
      <c r="D138" s="43"/>
      <c r="E138" s="43"/>
      <c r="F138" s="43"/>
      <c r="G138" s="43"/>
      <c r="H138" s="43"/>
      <c r="I138" s="43"/>
      <c r="N138" s="43"/>
      <c r="O138" s="43"/>
      <c r="P138" s="43"/>
      <c r="Q138" s="43"/>
      <c r="R138" s="1"/>
    </row>
    <row r="139" spans="1:18" x14ac:dyDescent="0.35">
      <c r="Q139" s="6"/>
    </row>
    <row r="140" spans="1:18" x14ac:dyDescent="0.35">
      <c r="Q140" s="6"/>
    </row>
    <row r="141" spans="1:18" ht="240" customHeight="1" x14ac:dyDescent="0.35">
      <c r="Q141" s="6"/>
    </row>
    <row r="142" spans="1:18" ht="127.5" customHeight="1" x14ac:dyDescent="0.35">
      <c r="Q142" s="6"/>
    </row>
  </sheetData>
  <mergeCells count="9">
    <mergeCell ref="N1:Q1"/>
    <mergeCell ref="X14:AA14"/>
    <mergeCell ref="D116:G117"/>
    <mergeCell ref="A88:C88"/>
    <mergeCell ref="A105:C105"/>
    <mergeCell ref="A3:C4"/>
    <mergeCell ref="F3:Q3"/>
    <mergeCell ref="D3:D4"/>
    <mergeCell ref="E3:E4"/>
  </mergeCells>
  <printOptions horizontalCentered="1"/>
  <pageMargins left="0.70866141732283472" right="0.19685039370078741" top="0.43307086614173229" bottom="0.55118110236220474" header="0.23622047244094491" footer="0.23622047244094491"/>
  <pageSetup scale="46" fitToHeight="0" orientation="landscape" r:id="rId1"/>
  <headerFooter>
    <oddFooter>&amp;C&amp;14Pagina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Ana Stephanie Valdez Sosa</cp:lastModifiedBy>
  <cp:lastPrinted>2021-12-08T13:36:42Z</cp:lastPrinted>
  <dcterms:created xsi:type="dcterms:W3CDTF">2020-11-04T14:03:08Z</dcterms:created>
  <dcterms:modified xsi:type="dcterms:W3CDTF">2021-12-08T16:04:27Z</dcterms:modified>
</cp:coreProperties>
</file>