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13500" windowHeight="10425" tabRatio="887" activeTab="1"/>
  </bookViews>
  <sheets>
    <sheet name="ESF Julio-2021" sheetId="6" r:id="rId1"/>
    <sheet name="BG JULIO DIGECOG Transparencia" sheetId="18" r:id="rId2"/>
    <sheet name="Balance General Julio 2021" sheetId="14" state="hidden" r:id="rId3"/>
    <sheet name="Mayor General sistema Julio2021" sheetId="8" r:id="rId4"/>
    <sheet name="ERF Julio-2021" sheetId="1" r:id="rId5"/>
    <sheet name="EF'sep-2020 (2)" sheetId="5" state="hidden" r:id="rId6"/>
    <sheet name="ERF Sistema Julio-2021" sheetId="4" r:id="rId7"/>
    <sheet name="Notas" sheetId="9" state="hidden" r:id="rId8"/>
    <sheet name="Notas FINAL" sheetId="10" r:id="rId9"/>
    <sheet name="Estado Situacion Financiera" sheetId="2" state="hidden" r:id="rId10"/>
    <sheet name="Estado de Rendimiento Financier" sheetId="3" state="hidden" r:id="rId11"/>
    <sheet name="Mayor General Aficore 09-20" sheetId="11" state="hidden" r:id="rId12"/>
    <sheet name="Estado resultados Aficore 09-20" sheetId="12" state="hidden" r:id="rId13"/>
    <sheet name="Balanza de Comprobacion" sheetId="13" r:id="rId14"/>
    <sheet name="Hoja1" sheetId="15" state="hidden" r:id="rId15"/>
    <sheet name="Hoja2" sheetId="16" state="hidden" r:id="rId16"/>
    <sheet name="Calculo Prima" sheetId="17" r:id="rId17"/>
  </sheets>
  <definedNames>
    <definedName name="_xlnm.Print_Area" localSheetId="0">'ESF Julio-2021'!$A$1:$C$54</definedName>
    <definedName name="_xlnm.Print_Area" localSheetId="7">Notas!$A$1:$F$225</definedName>
    <definedName name="_xlnm.Print_Area" localSheetId="8">'Notas FINAL'!$A$1:$K$365</definedName>
  </definedNames>
  <calcPr calcId="145621"/>
</workbook>
</file>

<file path=xl/calcChain.xml><?xml version="1.0" encoding="utf-8"?>
<calcChain xmlns="http://schemas.openxmlformats.org/spreadsheetml/2006/main">
  <c r="I68" i="10" l="1"/>
  <c r="I67" i="10"/>
  <c r="I66" i="10"/>
  <c r="I69" i="10" l="1"/>
  <c r="G57" i="13"/>
  <c r="I339" i="10"/>
  <c r="G339" i="10"/>
  <c r="I137" i="13"/>
  <c r="K137" i="13" s="1"/>
  <c r="I207" i="10"/>
  <c r="I206" i="10"/>
  <c r="G136" i="13"/>
  <c r="I39" i="10"/>
  <c r="I40" i="10" s="1"/>
  <c r="H55" i="13" s="1"/>
  <c r="I55" i="13"/>
  <c r="G55" i="13"/>
  <c r="G111" i="10"/>
  <c r="I111" i="10" s="1"/>
  <c r="G71" i="13"/>
  <c r="I71" i="10" l="1"/>
  <c r="I73" i="10" s="1"/>
  <c r="I208" i="10"/>
  <c r="H137" i="13" s="1"/>
  <c r="J137" i="13" s="1"/>
  <c r="F27" i="1"/>
  <c r="D27" i="1"/>
  <c r="K98" i="4"/>
  <c r="J98" i="4"/>
  <c r="C34" i="6"/>
  <c r="C16" i="6"/>
  <c r="D45" i="18"/>
  <c r="D44" i="18"/>
  <c r="D43" i="18"/>
  <c r="D36" i="18"/>
  <c r="D35" i="18"/>
  <c r="D34" i="18"/>
  <c r="D33" i="18"/>
  <c r="D31" i="18"/>
  <c r="D15" i="18"/>
  <c r="D24" i="18"/>
  <c r="D23" i="18"/>
  <c r="D22" i="18"/>
  <c r="D17" i="18"/>
  <c r="D16" i="18"/>
  <c r="D14" i="18"/>
  <c r="D19" i="18" l="1"/>
  <c r="D37" i="18" l="1"/>
  <c r="D40" i="18" s="1"/>
  <c r="D46" i="18"/>
  <c r="D25" i="18"/>
  <c r="D27" i="18" l="1"/>
  <c r="D47" i="18"/>
  <c r="I87" i="10" l="1"/>
  <c r="I86" i="10"/>
  <c r="I85" i="10"/>
  <c r="I88" i="10" l="1"/>
  <c r="F155" i="13"/>
  <c r="H30" i="17" l="1"/>
  <c r="G10" i="17"/>
  <c r="K2" i="4"/>
  <c r="H32" i="17" l="1"/>
  <c r="J2" i="4"/>
  <c r="I220" i="10" l="1"/>
  <c r="G114" i="13"/>
  <c r="F26" i="1"/>
  <c r="D26" i="1"/>
  <c r="K103" i="4"/>
  <c r="J103" i="4"/>
  <c r="K88" i="4"/>
  <c r="J88" i="4"/>
  <c r="G109" i="13"/>
  <c r="I159" i="10"/>
  <c r="G17" i="17" l="1"/>
  <c r="G16" i="17"/>
  <c r="G15" i="17"/>
  <c r="G13" i="17"/>
  <c r="H26" i="17" s="1"/>
  <c r="G12" i="17"/>
  <c r="G7" i="17"/>
  <c r="H7" i="17" s="1"/>
  <c r="G6" i="17"/>
  <c r="H6" i="17" s="1"/>
  <c r="G5" i="17"/>
  <c r="H5" i="17" s="1"/>
  <c r="G4" i="17"/>
  <c r="H4" i="17" s="1"/>
  <c r="G3" i="17"/>
  <c r="H3" i="17" s="1"/>
  <c r="G2" i="17"/>
  <c r="C17" i="17"/>
  <c r="C16" i="17"/>
  <c r="C15" i="17"/>
  <c r="C13" i="17"/>
  <c r="C12" i="17"/>
  <c r="C10" i="17"/>
  <c r="C7" i="17"/>
  <c r="C6" i="17"/>
  <c r="C5" i="17"/>
  <c r="C4" i="17"/>
  <c r="C3" i="17"/>
  <c r="C2" i="17"/>
  <c r="E29" i="17" l="1"/>
  <c r="G8" i="17"/>
  <c r="H2" i="17"/>
  <c r="E39" i="17"/>
  <c r="I260" i="10" s="1"/>
  <c r="E37" i="17"/>
  <c r="I258" i="10" s="1"/>
  <c r="E36" i="17"/>
  <c r="I257" i="10" s="1"/>
  <c r="E35" i="17"/>
  <c r="I256" i="10" s="1"/>
  <c r="C39" i="17"/>
  <c r="G260" i="10" s="1"/>
  <c r="C37" i="17"/>
  <c r="G258" i="10" s="1"/>
  <c r="C36" i="17"/>
  <c r="G257" i="10" s="1"/>
  <c r="C35" i="17"/>
  <c r="G256" i="10" s="1"/>
  <c r="E31" i="17"/>
  <c r="I252" i="10" s="1"/>
  <c r="E30" i="17"/>
  <c r="I251" i="10" s="1"/>
  <c r="E28" i="17"/>
  <c r="I249" i="10" s="1"/>
  <c r="E27" i="17"/>
  <c r="I248" i="10" s="1"/>
  <c r="E26" i="17"/>
  <c r="I247" i="10" s="1"/>
  <c r="E25" i="17"/>
  <c r="I246" i="10" s="1"/>
  <c r="C31" i="17"/>
  <c r="G252" i="10" s="1"/>
  <c r="C30" i="17"/>
  <c r="G251" i="10" s="1"/>
  <c r="C28" i="17"/>
  <c r="G249" i="10" s="1"/>
  <c r="C27" i="17"/>
  <c r="G248" i="10" s="1"/>
  <c r="C26" i="17"/>
  <c r="G247" i="10" s="1"/>
  <c r="C25" i="17"/>
  <c r="G246" i="10" s="1"/>
  <c r="F8" i="17" l="1"/>
  <c r="F10" i="17"/>
  <c r="E32" i="17"/>
  <c r="I278" i="10"/>
  <c r="G278" i="10"/>
  <c r="I317" i="10"/>
  <c r="G317" i="10"/>
  <c r="J38" i="4"/>
  <c r="K38" i="4"/>
  <c r="C32" i="6" l="1"/>
  <c r="H66" i="8"/>
  <c r="H68" i="8"/>
  <c r="H70" i="8" s="1"/>
  <c r="H106" i="8"/>
  <c r="I331" i="10" l="1"/>
  <c r="G331" i="10"/>
  <c r="C42" i="6" l="1"/>
  <c r="G18" i="17" l="1"/>
  <c r="G21" i="17" s="1"/>
  <c r="G29" i="17" s="1"/>
  <c r="C18" i="17"/>
  <c r="D3" i="17"/>
  <c r="D4" i="17"/>
  <c r="D5" i="17"/>
  <c r="D6" i="17"/>
  <c r="D7" i="17"/>
  <c r="D2" i="17"/>
  <c r="C8" i="17"/>
  <c r="I213" i="8"/>
  <c r="C29" i="17" l="1"/>
  <c r="B8" i="17"/>
  <c r="C21" i="17"/>
  <c r="H8" i="17"/>
  <c r="G25" i="17" s="1"/>
  <c r="E38" i="17"/>
  <c r="E40" i="17" s="1"/>
  <c r="E42" i="17" s="1"/>
  <c r="C38" i="17"/>
  <c r="D8" i="17"/>
  <c r="I250" i="10" l="1"/>
  <c r="I253" i="10" s="1"/>
  <c r="I259" i="10"/>
  <c r="I261" i="10" s="1"/>
  <c r="F19" i="1" s="1"/>
  <c r="C40" i="17"/>
  <c r="G259" i="10"/>
  <c r="G261" i="10" s="1"/>
  <c r="D19" i="1" s="1"/>
  <c r="G250" i="10"/>
  <c r="G253" i="10" s="1"/>
  <c r="C32" i="17"/>
  <c r="C42" i="17" l="1"/>
  <c r="D18" i="1"/>
  <c r="D20" i="1" s="1"/>
  <c r="O8" i="4" s="1"/>
  <c r="G263" i="10"/>
  <c r="M8" i="4" s="1"/>
  <c r="F18" i="1"/>
  <c r="F20" i="1" s="1"/>
  <c r="P8" i="4" s="1"/>
  <c r="I263" i="10"/>
  <c r="N8" i="4" s="1"/>
  <c r="I316" i="10" l="1"/>
  <c r="G316" i="10"/>
  <c r="I323" i="10"/>
  <c r="I324" i="10"/>
  <c r="I325" i="10"/>
  <c r="I326" i="10"/>
  <c r="I327" i="10"/>
  <c r="I328" i="10"/>
  <c r="I329" i="10"/>
  <c r="I330" i="10"/>
  <c r="I322" i="10"/>
  <c r="G323" i="10"/>
  <c r="G324" i="10"/>
  <c r="G325" i="10"/>
  <c r="G326" i="10"/>
  <c r="G327" i="10"/>
  <c r="G328" i="10"/>
  <c r="G329" i="10"/>
  <c r="G330" i="10"/>
  <c r="G322" i="10"/>
  <c r="G145" i="13"/>
  <c r="I177" i="10"/>
  <c r="I332" i="10" l="1"/>
  <c r="N91" i="4" s="1"/>
  <c r="R91" i="4" s="1"/>
  <c r="G332" i="10"/>
  <c r="M91" i="4" s="1"/>
  <c r="Q91" i="4" s="1"/>
  <c r="I176" i="10"/>
  <c r="I175" i="10"/>
  <c r="I174" i="10"/>
  <c r="I173" i="10"/>
  <c r="I172" i="10"/>
  <c r="I171" i="10"/>
  <c r="I117" i="10"/>
  <c r="G94" i="13"/>
  <c r="G68" i="13"/>
  <c r="I178" i="10" l="1"/>
  <c r="I20" i="10"/>
  <c r="I15" i="10"/>
  <c r="H109" i="4"/>
  <c r="I109" i="4"/>
  <c r="G33" i="14" l="1"/>
  <c r="G60" i="14" l="1"/>
  <c r="F32" i="1" l="1"/>
  <c r="P102" i="4" s="1"/>
  <c r="D32" i="1"/>
  <c r="O102" i="4" s="1"/>
  <c r="F28" i="1"/>
  <c r="P104" i="4" s="1"/>
  <c r="D28" i="1"/>
  <c r="O104" i="4" s="1"/>
  <c r="P99" i="4"/>
  <c r="O99" i="4"/>
  <c r="F25" i="1"/>
  <c r="P63" i="4" s="1"/>
  <c r="D25" i="1"/>
  <c r="O63" i="4" s="1"/>
  <c r="I353" i="10"/>
  <c r="G353" i="10"/>
  <c r="I347" i="10"/>
  <c r="G347" i="10"/>
  <c r="I346" i="10"/>
  <c r="G346" i="10"/>
  <c r="I345" i="10"/>
  <c r="G345" i="10"/>
  <c r="I344" i="10"/>
  <c r="G344" i="10"/>
  <c r="I338" i="10"/>
  <c r="G338" i="10"/>
  <c r="I337" i="10"/>
  <c r="G337" i="10"/>
  <c r="I336" i="10"/>
  <c r="G336" i="10"/>
  <c r="G340" i="10" s="1"/>
  <c r="I313" i="10"/>
  <c r="G313" i="10"/>
  <c r="K102" i="4"/>
  <c r="J102" i="4"/>
  <c r="I340" i="10" l="1"/>
  <c r="S104" i="4"/>
  <c r="T102" i="4"/>
  <c r="T99" i="4"/>
  <c r="T104" i="4"/>
  <c r="S99" i="4"/>
  <c r="S102" i="4"/>
  <c r="T63" i="4"/>
  <c r="S63" i="4"/>
  <c r="C35" i="6"/>
  <c r="I104" i="13" s="1"/>
  <c r="I274" i="10" l="1"/>
  <c r="G274" i="10"/>
  <c r="I62" i="10"/>
  <c r="G2" i="13"/>
  <c r="C41" i="6" l="1"/>
  <c r="C40" i="6"/>
  <c r="I158" i="10" l="1"/>
  <c r="I157" i="10"/>
  <c r="I156" i="10"/>
  <c r="I160" i="10" l="1"/>
  <c r="H110" i="13" s="1"/>
  <c r="K15" i="4"/>
  <c r="K111" i="4" s="1"/>
  <c r="S8" i="4" l="1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183" i="10"/>
  <c r="J110" i="13" l="1"/>
  <c r="I203" i="10"/>
  <c r="H123" i="13" s="1"/>
  <c r="J123" i="13" s="1"/>
  <c r="I151" i="13"/>
  <c r="C33" i="6"/>
  <c r="I123" i="13" s="1"/>
  <c r="K123" i="13" s="1"/>
  <c r="J15" i="4" l="1"/>
  <c r="J111" i="4" s="1"/>
  <c r="I165" i="10" l="1"/>
  <c r="G330" i="8" l="1"/>
  <c r="I352" i="10" l="1"/>
  <c r="G352" i="10"/>
  <c r="I354" i="10" l="1"/>
  <c r="N102" i="4" s="1"/>
  <c r="R102" i="4" s="1"/>
  <c r="G354" i="10"/>
  <c r="M102" i="4" s="1"/>
  <c r="Q102" i="4" s="1"/>
  <c r="R8" i="4"/>
  <c r="Q8" i="4"/>
  <c r="T8" i="4"/>
  <c r="G96" i="13" l="1"/>
  <c r="G84" i="13"/>
  <c r="G92" i="13" l="1"/>
  <c r="G328" i="8"/>
  <c r="G109" i="10" l="1"/>
  <c r="I109" i="10" s="1"/>
  <c r="I55" i="10"/>
  <c r="I61" i="10"/>
  <c r="I60" i="10"/>
  <c r="I59" i="10"/>
  <c r="G18" i="14"/>
  <c r="I51" i="10" l="1"/>
  <c r="G108" i="10" l="1"/>
  <c r="I108" i="10" s="1"/>
  <c r="G153" i="13" l="1"/>
  <c r="G138" i="13"/>
  <c r="G151" i="13" s="1"/>
  <c r="K151" i="13" s="1"/>
  <c r="G99" i="13"/>
  <c r="K104" i="13" s="1"/>
  <c r="G17" i="14" l="1"/>
  <c r="K84" i="8" l="1"/>
  <c r="K85" i="8" s="1"/>
  <c r="P91" i="4" l="1"/>
  <c r="T91" i="4" s="1"/>
  <c r="O91" i="4"/>
  <c r="S91" i="4" s="1"/>
  <c r="G315" i="10" l="1"/>
  <c r="G307" i="10"/>
  <c r="G314" i="10"/>
  <c r="G312" i="10"/>
  <c r="G311" i="10"/>
  <c r="G310" i="10"/>
  <c r="G309" i="10"/>
  <c r="G308" i="10"/>
  <c r="G277" i="10"/>
  <c r="G276" i="10"/>
  <c r="G275" i="10"/>
  <c r="G273" i="10"/>
  <c r="G272" i="10"/>
  <c r="G271" i="10"/>
  <c r="G270" i="10"/>
  <c r="G269" i="10"/>
  <c r="G268" i="10"/>
  <c r="G318" i="10" l="1"/>
  <c r="M63" i="4" s="1"/>
  <c r="Q63" i="4" s="1"/>
  <c r="G348" i="10"/>
  <c r="M104" i="4" s="1"/>
  <c r="Q104" i="4" s="1"/>
  <c r="M99" i="4"/>
  <c r="Q99" i="4" s="1"/>
  <c r="G279" i="10"/>
  <c r="M26" i="4" s="1"/>
  <c r="Q26" i="4" s="1"/>
  <c r="G25" i="14" l="1"/>
  <c r="G37" i="14"/>
  <c r="I124" i="10"/>
  <c r="C17" i="6" l="1"/>
  <c r="I62" i="13" s="1"/>
  <c r="K62" i="13" s="1"/>
  <c r="I54" i="10" l="1"/>
  <c r="I213" i="10"/>
  <c r="I315" i="10" l="1"/>
  <c r="I314" i="10"/>
  <c r="I312" i="10"/>
  <c r="I311" i="10"/>
  <c r="I310" i="10"/>
  <c r="I309" i="10"/>
  <c r="I308" i="10"/>
  <c r="I307" i="10"/>
  <c r="I277" i="10"/>
  <c r="I276" i="10"/>
  <c r="I275" i="10"/>
  <c r="I273" i="10"/>
  <c r="I272" i="10"/>
  <c r="I271" i="10"/>
  <c r="I270" i="10"/>
  <c r="I269" i="10"/>
  <c r="I268" i="10"/>
  <c r="I239" i="10"/>
  <c r="I238" i="10"/>
  <c r="I237" i="10"/>
  <c r="I168" i="10"/>
  <c r="I167" i="10"/>
  <c r="I166" i="10"/>
  <c r="I164" i="10"/>
  <c r="I163" i="10"/>
  <c r="I162" i="10"/>
  <c r="I221" i="10"/>
  <c r="I219" i="10"/>
  <c r="I218" i="10"/>
  <c r="I217" i="10"/>
  <c r="I216" i="10"/>
  <c r="I215" i="10"/>
  <c r="I214" i="10"/>
  <c r="I212" i="10"/>
  <c r="I211" i="10"/>
  <c r="I123" i="10"/>
  <c r="I122" i="10"/>
  <c r="I116" i="10"/>
  <c r="I118" i="10" s="1"/>
  <c r="H94" i="13" s="1"/>
  <c r="J94" i="13" s="1"/>
  <c r="G110" i="10"/>
  <c r="I110" i="10" s="1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I56" i="10"/>
  <c r="I63" i="10"/>
  <c r="I58" i="10"/>
  <c r="I30" i="10"/>
  <c r="I29" i="10"/>
  <c r="I28" i="10"/>
  <c r="I17" i="10"/>
  <c r="I16" i="10"/>
  <c r="I22" i="10"/>
  <c r="I21" i="10"/>
  <c r="F224" i="9"/>
  <c r="F205" i="9"/>
  <c r="F195" i="9"/>
  <c r="F172" i="9"/>
  <c r="F157" i="9"/>
  <c r="F150" i="9"/>
  <c r="F107" i="9"/>
  <c r="E95" i="9"/>
  <c r="D95" i="9"/>
  <c r="F94" i="9"/>
  <c r="F93" i="9"/>
  <c r="F92" i="9"/>
  <c r="F91" i="9"/>
  <c r="F90" i="9"/>
  <c r="F89" i="9"/>
  <c r="F88" i="9"/>
  <c r="F87" i="9"/>
  <c r="F86" i="9"/>
  <c r="F85" i="9"/>
  <c r="F84" i="9"/>
  <c r="F83" i="9"/>
  <c r="F49" i="9"/>
  <c r="F25" i="9"/>
  <c r="F48" i="5"/>
  <c r="D48" i="5"/>
  <c r="F44" i="5"/>
  <c r="D44" i="5"/>
  <c r="F40" i="5"/>
  <c r="D40" i="5"/>
  <c r="F27" i="5"/>
  <c r="F28" i="5" s="1"/>
  <c r="D27" i="5"/>
  <c r="D28" i="5" s="1"/>
  <c r="F24" i="1"/>
  <c r="D24" i="1"/>
  <c r="G65" i="14"/>
  <c r="G54" i="14"/>
  <c r="G51" i="14"/>
  <c r="G32" i="14"/>
  <c r="G34" i="14" s="1"/>
  <c r="G28" i="14"/>
  <c r="G27" i="14"/>
  <c r="G26" i="14"/>
  <c r="G24" i="14"/>
  <c r="G23" i="14"/>
  <c r="G22" i="14"/>
  <c r="G21" i="14"/>
  <c r="G20" i="14"/>
  <c r="G19" i="14"/>
  <c r="G16" i="14"/>
  <c r="G15" i="14"/>
  <c r="G8" i="14"/>
  <c r="G7" i="14"/>
  <c r="G6" i="14"/>
  <c r="C36" i="6"/>
  <c r="C24" i="6"/>
  <c r="I96" i="13" s="1"/>
  <c r="K96" i="13" s="1"/>
  <c r="C23" i="6"/>
  <c r="I94" i="13" s="1"/>
  <c r="K94" i="13" s="1"/>
  <c r="C22" i="6"/>
  <c r="I92" i="13" s="1"/>
  <c r="K92" i="13" s="1"/>
  <c r="C18" i="6"/>
  <c r="I69" i="13" s="1"/>
  <c r="K69" i="13" s="1"/>
  <c r="C15" i="6"/>
  <c r="I26" i="13" s="1"/>
  <c r="K26" i="13" s="1"/>
  <c r="G112" i="10" l="1"/>
  <c r="H77" i="13" s="1"/>
  <c r="J77" i="13" s="1"/>
  <c r="H112" i="10"/>
  <c r="H88" i="13" s="1"/>
  <c r="J88" i="13" s="1"/>
  <c r="C37" i="6"/>
  <c r="I154" i="13"/>
  <c r="K154" i="13" s="1"/>
  <c r="I64" i="10"/>
  <c r="P26" i="4"/>
  <c r="T26" i="4" s="1"/>
  <c r="F30" i="1"/>
  <c r="F34" i="1" s="1"/>
  <c r="O26" i="4"/>
  <c r="S26" i="4" s="1"/>
  <c r="D30" i="1"/>
  <c r="D34" i="1" s="1"/>
  <c r="I318" i="10"/>
  <c r="N63" i="4" s="1"/>
  <c r="R63" i="4" s="1"/>
  <c r="I18" i="10"/>
  <c r="I23" i="10"/>
  <c r="I31" i="10"/>
  <c r="I348" i="10"/>
  <c r="N104" i="4" s="1"/>
  <c r="R104" i="4" s="1"/>
  <c r="F173" i="9"/>
  <c r="D46" i="5"/>
  <c r="F46" i="5"/>
  <c r="F50" i="5" s="1"/>
  <c r="G29" i="14"/>
  <c r="G39" i="14" s="1"/>
  <c r="H148" i="13"/>
  <c r="J148" i="13" s="1"/>
  <c r="C19" i="6"/>
  <c r="G56" i="14"/>
  <c r="C25" i="6"/>
  <c r="F95" i="9"/>
  <c r="D50" i="5"/>
  <c r="G10" i="14"/>
  <c r="C43" i="6"/>
  <c r="I125" i="10"/>
  <c r="H96" i="13" s="1"/>
  <c r="J96" i="13" s="1"/>
  <c r="H69" i="13"/>
  <c r="J69" i="13" s="1"/>
  <c r="I100" i="10"/>
  <c r="I106" i="10"/>
  <c r="I104" i="10"/>
  <c r="I101" i="10"/>
  <c r="I105" i="10"/>
  <c r="I169" i="10"/>
  <c r="H141" i="13" s="1"/>
  <c r="J141" i="13" s="1"/>
  <c r="I103" i="10"/>
  <c r="I240" i="10"/>
  <c r="H154" i="13" s="1"/>
  <c r="J154" i="13" s="1"/>
  <c r="I102" i="10"/>
  <c r="I107" i="10"/>
  <c r="I222" i="10"/>
  <c r="H104" i="13" s="1"/>
  <c r="J104" i="13" s="1"/>
  <c r="I99" i="10"/>
  <c r="I279" i="10"/>
  <c r="N26" i="4" s="1"/>
  <c r="R26" i="4" s="1"/>
  <c r="N99" i="4"/>
  <c r="R99" i="4" s="1"/>
  <c r="I112" i="10" l="1"/>
  <c r="H92" i="13" s="1"/>
  <c r="J92" i="13" s="1"/>
  <c r="H62" i="13"/>
  <c r="J62" i="13" s="1"/>
  <c r="I25" i="10"/>
  <c r="I33" i="10" s="1"/>
  <c r="H26" i="13" s="1"/>
  <c r="J26" i="13" s="1"/>
  <c r="I180" i="10"/>
  <c r="H151" i="13" s="1"/>
  <c r="J151" i="13" s="1"/>
  <c r="G69" i="14"/>
  <c r="G63" i="14"/>
  <c r="G43" i="14"/>
  <c r="K89" i="8"/>
  <c r="C27" i="6"/>
  <c r="C44" i="6"/>
</calcChain>
</file>

<file path=xl/sharedStrings.xml><?xml version="1.0" encoding="utf-8"?>
<sst xmlns="http://schemas.openxmlformats.org/spreadsheetml/2006/main" count="3272" uniqueCount="1093">
  <si>
    <t>DEPARTAMENTO DE CONTABILIDAD</t>
  </si>
  <si>
    <t>ESTADO DE RESULTADOS</t>
  </si>
  <si>
    <t>VALORES EN RD$</t>
  </si>
  <si>
    <t>INGRESOS</t>
  </si>
  <si>
    <t>DEL MES</t>
  </si>
  <si>
    <t>INGRESOS NO TRIBUTARIOS</t>
  </si>
  <si>
    <t>GASTOS CORRIENTES</t>
  </si>
  <si>
    <t>REMUNERACIONES</t>
  </si>
  <si>
    <t>GASTOS POR REMUNERACIONES AL PERSONAL</t>
  </si>
  <si>
    <t xml:space="preserve">(NOTA 11) </t>
  </si>
  <si>
    <t>BIENES Y SERVICIOS</t>
  </si>
  <si>
    <t xml:space="preserve"> </t>
  </si>
  <si>
    <t>GASTOS POR BIENES Y SERVICIOS</t>
  </si>
  <si>
    <t>(NOTA 12)</t>
  </si>
  <si>
    <t>GASTOS FINANCIEROS</t>
  </si>
  <si>
    <t>COMISIONES POR SERVICIOS BANCARIOS</t>
  </si>
  <si>
    <t>(NOTA 13)</t>
  </si>
  <si>
    <t>TRANSFERENCIAS Y DONACIONES CORRIENTES</t>
  </si>
  <si>
    <t>GASTOS POR TRASFERENCIAS CORRIENTES</t>
  </si>
  <si>
    <t>(NOTA 14)</t>
  </si>
  <si>
    <t>GASTOS POR DONACIONES CORRIENTES</t>
  </si>
  <si>
    <t>(NOTA 15)</t>
  </si>
  <si>
    <t>RESULTADOS DEL PERIODO</t>
  </si>
  <si>
    <t>RD $</t>
  </si>
  <si>
    <t>BCE.ACUMULADO</t>
  </si>
  <si>
    <t>DEL 1RO ENERO   AL  30  DE   SEPTIEMBRE  2020</t>
  </si>
  <si>
    <t>GANANCIA (PERDIDA) POR DIFERENCIA CAMBIARIA</t>
  </si>
  <si>
    <t>Cuenta Control</t>
  </si>
  <si>
    <t>Descripción Cuenta Control</t>
  </si>
  <si>
    <t>Cuenta Principal</t>
  </si>
  <si>
    <t>Desc. Cuenta Principal</t>
  </si>
  <si>
    <t>Cuenta</t>
  </si>
  <si>
    <t>Descripción Cuenta</t>
  </si>
  <si>
    <t>Mes Anterior</t>
  </si>
  <si>
    <t>Del Mes</t>
  </si>
  <si>
    <t>A la fecha</t>
  </si>
  <si>
    <t>410298</t>
  </si>
  <si>
    <t>Otros Ingresos No Tributarios</t>
  </si>
  <si>
    <t>4</t>
  </si>
  <si>
    <t>INGRESOS TOTAL</t>
  </si>
  <si>
    <t>410298001</t>
  </si>
  <si>
    <t>Tasas Pasajeros Transportados US$</t>
  </si>
  <si>
    <t>410298002</t>
  </si>
  <si>
    <t>Radio Ayuda a la Navegación AéreaUS$</t>
  </si>
  <si>
    <t>410298003</t>
  </si>
  <si>
    <t>Sobrevuelos US$</t>
  </si>
  <si>
    <t>410298004</t>
  </si>
  <si>
    <t xml:space="preserve">Expedición de Permisos de Operacines de Vuelos </t>
  </si>
  <si>
    <t>410298008</t>
  </si>
  <si>
    <t>Mora y Multas Pasajeros US$</t>
  </si>
  <si>
    <t>410298009</t>
  </si>
  <si>
    <t>Otros Ingresos US$</t>
  </si>
  <si>
    <t>410298010</t>
  </si>
  <si>
    <t>Prima en Ingresos No Tributarios US$</t>
  </si>
  <si>
    <t>410298030</t>
  </si>
  <si>
    <t>Ingresos Proveniente  ASCA RD$</t>
  </si>
  <si>
    <t>410298031</t>
  </si>
  <si>
    <t>Ingresos ASCA en USD</t>
  </si>
  <si>
    <t>410298032</t>
  </si>
  <si>
    <t>Prima en Ingreso ASCA USD</t>
  </si>
  <si>
    <t>410298100</t>
  </si>
  <si>
    <t>Ganancias por Revaluación de Tasa US$</t>
  </si>
  <si>
    <t>410298998</t>
  </si>
  <si>
    <t>Otros Ingresos</t>
  </si>
  <si>
    <t>510101</t>
  </si>
  <si>
    <t>Remuneraciones</t>
  </si>
  <si>
    <t>5</t>
  </si>
  <si>
    <t>GASTOS TOTAL</t>
  </si>
  <si>
    <t>510101001</t>
  </si>
  <si>
    <t>Sueldos para Cargos Fijos</t>
  </si>
  <si>
    <t>510101002</t>
  </si>
  <si>
    <t>Sueldos Personal Contratado</t>
  </si>
  <si>
    <t>510101003</t>
  </si>
  <si>
    <t>Sueldos Personal Militar</t>
  </si>
  <si>
    <t>510101004</t>
  </si>
  <si>
    <t>Compensaciones  Directas al Personal</t>
  </si>
  <si>
    <t>510101005</t>
  </si>
  <si>
    <t>Gastos de Representación</t>
  </si>
  <si>
    <t>510101006</t>
  </si>
  <si>
    <t xml:space="preserve">Compensacion por horas extraordinaria </t>
  </si>
  <si>
    <t>510101007</t>
  </si>
  <si>
    <t>Honorarios Profesionales</t>
  </si>
  <si>
    <t>510101008</t>
  </si>
  <si>
    <t>Jornales</t>
  </si>
  <si>
    <t>510101009</t>
  </si>
  <si>
    <t>Seguros al Personal</t>
  </si>
  <si>
    <t>510101010</t>
  </si>
  <si>
    <t>Prestaciones e Indemnizaciones</t>
  </si>
  <si>
    <t>510101011</t>
  </si>
  <si>
    <t>Regalia Pascual</t>
  </si>
  <si>
    <t>510101012</t>
  </si>
  <si>
    <t>Bonificaciones al Personal</t>
  </si>
  <si>
    <t>510101013</t>
  </si>
  <si>
    <t>Bono Vacacional al Personal</t>
  </si>
  <si>
    <t>510101014</t>
  </si>
  <si>
    <t xml:space="preserve">Viaticos en el Pais  </t>
  </si>
  <si>
    <t>510101015</t>
  </si>
  <si>
    <t>Viáticos al Exterior</t>
  </si>
  <si>
    <t>510101017</t>
  </si>
  <si>
    <t>Sueldo Personal Oficina Miami</t>
  </si>
  <si>
    <t>510101018</t>
  </si>
  <si>
    <t>Almuerzos del Personal</t>
  </si>
  <si>
    <t>510101020</t>
  </si>
  <si>
    <t>Contribuciones a la Seguridad Social-SFS</t>
  </si>
  <si>
    <t>510101021</t>
  </si>
  <si>
    <t>Capacitación</t>
  </si>
  <si>
    <t>510101025</t>
  </si>
  <si>
    <t>Dietas al personal</t>
  </si>
  <si>
    <t>510101030</t>
  </si>
  <si>
    <t>Otros Servicios Personales</t>
  </si>
  <si>
    <t>510101031</t>
  </si>
  <si>
    <t>Entrenamientos, Supervision e Inspeccion de Aeronaves</t>
  </si>
  <si>
    <t>510101032</t>
  </si>
  <si>
    <t>Incentivos al Personal</t>
  </si>
  <si>
    <t>510102</t>
  </si>
  <si>
    <t>Bienes y Servicios</t>
  </si>
  <si>
    <t>510102001</t>
  </si>
  <si>
    <t>Comunicaciones Fijas</t>
  </si>
  <si>
    <t>510102002</t>
  </si>
  <si>
    <t>Comunicaciones Moviles</t>
  </si>
  <si>
    <t>510102003</t>
  </si>
  <si>
    <t>Comunicaciones de Datos</t>
  </si>
  <si>
    <t>510102004</t>
  </si>
  <si>
    <t>Electricidad</t>
  </si>
  <si>
    <t>510102005</t>
  </si>
  <si>
    <t>Agua</t>
  </si>
  <si>
    <t>510102006</t>
  </si>
  <si>
    <t>Basura</t>
  </si>
  <si>
    <t>510102007</t>
  </si>
  <si>
    <t>Publicidad y Propaganda</t>
  </si>
  <si>
    <t>510102008</t>
  </si>
  <si>
    <t xml:space="preserve">Pasajes </t>
  </si>
  <si>
    <t>510102009</t>
  </si>
  <si>
    <t>Peajes</t>
  </si>
  <si>
    <t>510102010</t>
  </si>
  <si>
    <t>Alquileres de Edificios y Locales</t>
  </si>
  <si>
    <t>510102011</t>
  </si>
  <si>
    <t>Alquileres de Equipos y Otros</t>
  </si>
  <si>
    <t>510102012</t>
  </si>
  <si>
    <t>Mantenimientos y Reparaciones de Equipos</t>
  </si>
  <si>
    <t>510102014</t>
  </si>
  <si>
    <t>Mant. y Reparaciones Menores y Const. Temporales</t>
  </si>
  <si>
    <t>510102016</t>
  </si>
  <si>
    <t>Gastos Funerarios y Gastos Conexos</t>
  </si>
  <si>
    <t>510102017</t>
  </si>
  <si>
    <t>Mant. y Reparacion  Vehículos</t>
  </si>
  <si>
    <t>510102018</t>
  </si>
  <si>
    <t>Servicios Técnicos y Profesionales</t>
  </si>
  <si>
    <t>510102019</t>
  </si>
  <si>
    <t>Seguros de Vehículos</t>
  </si>
  <si>
    <t>510102020</t>
  </si>
  <si>
    <t>Otros Seguros</t>
  </si>
  <si>
    <t>510102021</t>
  </si>
  <si>
    <t>Mantenimiento y Rep.de Equipos  aeronauticos</t>
  </si>
  <si>
    <t>510102101</t>
  </si>
  <si>
    <t>Uniformes</t>
  </si>
  <si>
    <t>510102102</t>
  </si>
  <si>
    <t>Papeleria , Utiles e Impresos</t>
  </si>
  <si>
    <t>510102103</t>
  </si>
  <si>
    <t>Suscripciones y Afiliaciones</t>
  </si>
  <si>
    <t>510102104</t>
  </si>
  <si>
    <t>Libros, Revista, Periódicos, CD, DVD</t>
  </si>
  <si>
    <t>510102105</t>
  </si>
  <si>
    <t>Combustibles y  Lubricantes</t>
  </si>
  <si>
    <t>510102106</t>
  </si>
  <si>
    <t>Productos Farmaceuticos y Conexos</t>
  </si>
  <si>
    <t>510102107</t>
  </si>
  <si>
    <t>Llantas y Neumáticos</t>
  </si>
  <si>
    <t>510102108</t>
  </si>
  <si>
    <t>Materiales de Limpieza</t>
  </si>
  <si>
    <t>510102109</t>
  </si>
  <si>
    <t>Utiles de Deportes y Recreativos</t>
  </si>
  <si>
    <t>510102110</t>
  </si>
  <si>
    <t>Utiles de Cocina y Comedor</t>
  </si>
  <si>
    <t>510102111</t>
  </si>
  <si>
    <t>Productos Eléctricos</t>
  </si>
  <si>
    <t>510102112</t>
  </si>
  <si>
    <t>Equipos de Seguridad</t>
  </si>
  <si>
    <t>510102113</t>
  </si>
  <si>
    <t>Gastos Computacionales</t>
  </si>
  <si>
    <t>510102115</t>
  </si>
  <si>
    <t>Otros Impuestos y Tasas</t>
  </si>
  <si>
    <t>510102116</t>
  </si>
  <si>
    <t>Seminarios, Conclaves, Eventos</t>
  </si>
  <si>
    <t>510102117</t>
  </si>
  <si>
    <t>Lavanderia, Limpieza e Higiene</t>
  </si>
  <si>
    <t>510102118</t>
  </si>
  <si>
    <t>Materiales de Oficina</t>
  </si>
  <si>
    <t>510102123</t>
  </si>
  <si>
    <t>Refrigerios</t>
  </si>
  <si>
    <t>510102197</t>
  </si>
  <si>
    <t>Otros Servicios No Personales</t>
  </si>
  <si>
    <t>510102198</t>
  </si>
  <si>
    <t>Materiales y Utiles Diversos</t>
  </si>
  <si>
    <t>510102199</t>
  </si>
  <si>
    <t>Gastos Miscelaneos</t>
  </si>
  <si>
    <t>510205</t>
  </si>
  <si>
    <t>Comisiones por Servicios Bancarios</t>
  </si>
  <si>
    <t>510205001</t>
  </si>
  <si>
    <t>Cargos Bancarios RD$</t>
  </si>
  <si>
    <t>510205002</t>
  </si>
  <si>
    <t>Cargos Bancarios US$</t>
  </si>
  <si>
    <t>510205010</t>
  </si>
  <si>
    <t>Prima en Cargos Bancarios US$</t>
  </si>
  <si>
    <t>510301</t>
  </si>
  <si>
    <t>Pérdida en Operaciones Financieras</t>
  </si>
  <si>
    <t>510301001</t>
  </si>
  <si>
    <t>Pérdida en Revaluación de Tasa US$</t>
  </si>
  <si>
    <t>510401</t>
  </si>
  <si>
    <t>Transferencias Corrientes</t>
  </si>
  <si>
    <t>510401006</t>
  </si>
  <si>
    <t>Transf. a Mision RD Ante OACI - Canada</t>
  </si>
  <si>
    <t>510401009</t>
  </si>
  <si>
    <t>Transferencias a  Instituciones Gubernamentales</t>
  </si>
  <si>
    <t>510401010</t>
  </si>
  <si>
    <t>Prima en Transferencias Corrientes US$</t>
  </si>
  <si>
    <t>510402</t>
  </si>
  <si>
    <t>Donaciones Corrientes</t>
  </si>
  <si>
    <t>510402001</t>
  </si>
  <si>
    <t>Donaciones Institucionales</t>
  </si>
  <si>
    <t>510402002</t>
  </si>
  <si>
    <t>Ayuda y Donaciones a Personas</t>
  </si>
  <si>
    <t>ACTIVOS</t>
  </si>
  <si>
    <t>ACTIVOS CORRIENTES</t>
  </si>
  <si>
    <t>TOTAL ACTIVOS CORRIENTES</t>
  </si>
  <si>
    <t>ACTIVOS NO CORRIENTES</t>
  </si>
  <si>
    <t>TOTAL ACTIVOS NO CORRIENTES</t>
  </si>
  <si>
    <t>PASIVOS CORRIENTES</t>
  </si>
  <si>
    <t>PATRIMONIO</t>
  </si>
  <si>
    <t>110101001</t>
  </si>
  <si>
    <t>Caja General</t>
  </si>
  <si>
    <t>110101003</t>
  </si>
  <si>
    <t>Caja Chica - Direccion General</t>
  </si>
  <si>
    <t>110101004</t>
  </si>
  <si>
    <t>Caja Chica - Financiero</t>
  </si>
  <si>
    <t>110101005</t>
  </si>
  <si>
    <t>Caja Chica - Relaciones Públicas</t>
  </si>
  <si>
    <t>110101007</t>
  </si>
  <si>
    <t>Caja Chica - Compras</t>
  </si>
  <si>
    <t>110101008</t>
  </si>
  <si>
    <t>Caja Chica - Transportación</t>
  </si>
  <si>
    <t>110101009</t>
  </si>
  <si>
    <t>Caja Chica - Mantenimiento</t>
  </si>
  <si>
    <t>110101010</t>
  </si>
  <si>
    <t>Caja Chica - Las Americas</t>
  </si>
  <si>
    <t>110101011</t>
  </si>
  <si>
    <t>Caja Chica- La Romana</t>
  </si>
  <si>
    <t>110101012</t>
  </si>
  <si>
    <t>Caja Chica - Puerto Plata</t>
  </si>
  <si>
    <t>110101013</t>
  </si>
  <si>
    <t>Caja Chica - Punta Cana</t>
  </si>
  <si>
    <t>110101014</t>
  </si>
  <si>
    <t>Caja Chica - La Isabela</t>
  </si>
  <si>
    <t>110101015</t>
  </si>
  <si>
    <t>Caja Chica - Santiago</t>
  </si>
  <si>
    <t>110101016</t>
  </si>
  <si>
    <t>Caja Chica - Arroyo  Barril</t>
  </si>
  <si>
    <t>110101017</t>
  </si>
  <si>
    <t>Caja Chica - El Catey</t>
  </si>
  <si>
    <t>110101018</t>
  </si>
  <si>
    <t>Caja Chica - Barahona</t>
  </si>
  <si>
    <t>110101019</t>
  </si>
  <si>
    <t>Fondo Reponible - Taller de Reparacion</t>
  </si>
  <si>
    <t>110101020</t>
  </si>
  <si>
    <t>Fondo Reponible - Las Americas (Dietas Mantenimiento)</t>
  </si>
  <si>
    <t>110101022</t>
  </si>
  <si>
    <t>Caja Chica- Dirección de Asuntos Aeroportuarios</t>
  </si>
  <si>
    <t>110101023</t>
  </si>
  <si>
    <t>Caja Chica-Gobernación Edif. Lic. Norge Botello</t>
  </si>
  <si>
    <t>110101024</t>
  </si>
  <si>
    <t>Caja Chica -Normas de vuelos (Deptos. Operaciones, Aeronav. y Licencia</t>
  </si>
  <si>
    <t>110101025</t>
  </si>
  <si>
    <t>Caja Chica-Correspondencia y Archivos</t>
  </si>
  <si>
    <t>110101026</t>
  </si>
  <si>
    <t xml:space="preserve">Caja Chica-Dirección de Recursos Humanos  </t>
  </si>
  <si>
    <t>110101027</t>
  </si>
  <si>
    <t>Caja Chica-Mayordomía</t>
  </si>
  <si>
    <t>110101028</t>
  </si>
  <si>
    <t>Caja Chica-Dirección Legal Administrativa(LIC. JOSE VALDEZ)</t>
  </si>
  <si>
    <t>110101029</t>
  </si>
  <si>
    <t>Caja Chica-ASCA Escuela de Aviación</t>
  </si>
  <si>
    <t>110101030</t>
  </si>
  <si>
    <t>Dolares en Caja USD</t>
  </si>
  <si>
    <t>110101031</t>
  </si>
  <si>
    <t>Prima de Dolares en Caja USD</t>
  </si>
  <si>
    <t>110101032</t>
  </si>
  <si>
    <t>Caja Chica-Para Pagos de Peajes( Dir. Adm.)</t>
  </si>
  <si>
    <t>110101034</t>
  </si>
  <si>
    <t>Caja Chica-Dirección  Legal Técnica</t>
  </si>
  <si>
    <t>110101035</t>
  </si>
  <si>
    <t>Caja chica- Direccion de Planificacion y Desarrollo</t>
  </si>
  <si>
    <t>110101036</t>
  </si>
  <si>
    <t>Caja Chica TAC  Santiago</t>
  </si>
  <si>
    <t>110101037</t>
  </si>
  <si>
    <t>Caja Chica- Direccion de Fiscalizacion</t>
  </si>
  <si>
    <t>110101039</t>
  </si>
  <si>
    <t>Fondo Reponible Oficina Cobros Miami</t>
  </si>
  <si>
    <t>110101040</t>
  </si>
  <si>
    <t>Prima Dolar Caja Chica Ofic. Cobros Miami</t>
  </si>
  <si>
    <t>110101041</t>
  </si>
  <si>
    <t>Caja Chica-Proyectos Zonificacion (Dir. Normas de Vuelo)</t>
  </si>
  <si>
    <t>110101043</t>
  </si>
  <si>
    <t>Caja Chica -Direccion  de Navegacion Aerea  DINA Fco. B. Leon P.</t>
  </si>
  <si>
    <t>110101044</t>
  </si>
  <si>
    <t>Caja Chica-Direccion Vigilancia seg. operacional (USOAP Johann Estrada</t>
  </si>
  <si>
    <t>110102002</t>
  </si>
  <si>
    <t>Banco de Reservas - Cta. Gastos Diversos (0103909788)</t>
  </si>
  <si>
    <t>110102003</t>
  </si>
  <si>
    <t>Banco de Reservas - Cta. Nómina (0102507325)</t>
  </si>
  <si>
    <t>110102005</t>
  </si>
  <si>
    <t>Banco de Reservas US$ - Cta. Estado Dominicano (0102382620)</t>
  </si>
  <si>
    <t>110102007</t>
  </si>
  <si>
    <t>Banco de Reservas RD$ - Cta Tesoro Nacional (0103800980)COLECTORA</t>
  </si>
  <si>
    <t>110102009</t>
  </si>
  <si>
    <t>Banco de Reservas US$- Cta. del Tesoro Nacional</t>
  </si>
  <si>
    <t>110102010</t>
  </si>
  <si>
    <t>Prima de Ctas Corriente en USD$</t>
  </si>
  <si>
    <t>110102011</t>
  </si>
  <si>
    <t>Banco de Reservas US$Cta. Tesoro Nacional-314-000009-9-Operativa</t>
  </si>
  <si>
    <t>110105002</t>
  </si>
  <si>
    <t>Transf. Cta.  Gastos Diversos</t>
  </si>
  <si>
    <t>110105003</t>
  </si>
  <si>
    <t>Transf. Cta. Nómina</t>
  </si>
  <si>
    <t>110402003</t>
  </si>
  <si>
    <t>Cuentas a Cobrar Lineas Aereas RD$Pesos</t>
  </si>
  <si>
    <t>110402004</t>
  </si>
  <si>
    <t xml:space="preserve"> Cuentas a Cobrar Lineas Aereas US$</t>
  </si>
  <si>
    <t>110402010</t>
  </si>
  <si>
    <t>Prima en Cuentas a Cobrar US$</t>
  </si>
  <si>
    <t>110402011</t>
  </si>
  <si>
    <t>C X C al Personal</t>
  </si>
  <si>
    <t>110402013</t>
  </si>
  <si>
    <t>C X C Cheques Devueltos US$</t>
  </si>
  <si>
    <t>110402014</t>
  </si>
  <si>
    <t>Prima C X C Cheques Devueltos US$</t>
  </si>
  <si>
    <t>110402998</t>
  </si>
  <si>
    <t>Otras Cuentas a Cobrar</t>
  </si>
  <si>
    <t>110407003</t>
  </si>
  <si>
    <t>Alquileres Pagados Por Adelantado US$</t>
  </si>
  <si>
    <t>110407010</t>
  </si>
  <si>
    <t>Prima en Gastos Pagados Por Adelantado</t>
  </si>
  <si>
    <t>120601001</t>
  </si>
  <si>
    <t>Propiedad, Planta y Equipos</t>
  </si>
  <si>
    <t>120601002</t>
  </si>
  <si>
    <t>Construcciones en Proceso</t>
  </si>
  <si>
    <t>120602003</t>
  </si>
  <si>
    <t>Equipos de Transporte</t>
  </si>
  <si>
    <t>120602004</t>
  </si>
  <si>
    <t>Equipos de  Computación</t>
  </si>
  <si>
    <t>120602005</t>
  </si>
  <si>
    <t>Equipos Medicos-Sanitarios</t>
  </si>
  <si>
    <t>120602006</t>
  </si>
  <si>
    <t>Equipos de Comunicación y Señalimiento</t>
  </si>
  <si>
    <t>120602007</t>
  </si>
  <si>
    <t>Equipos y Muebles de Oficina</t>
  </si>
  <si>
    <t>120602008</t>
  </si>
  <si>
    <t>Herramientas y Repuestos Mayores</t>
  </si>
  <si>
    <t>120602009</t>
  </si>
  <si>
    <t>Otros activos</t>
  </si>
  <si>
    <t>120602010</t>
  </si>
  <si>
    <t>Sistema de  Radares</t>
  </si>
  <si>
    <t>120603002</t>
  </si>
  <si>
    <t>Edificios</t>
  </si>
  <si>
    <t>120604005</t>
  </si>
  <si>
    <t>Edificaciones</t>
  </si>
  <si>
    <t>120699001003</t>
  </si>
  <si>
    <t>EQUIPO DE TRANSPORTE</t>
  </si>
  <si>
    <t>120699001004</t>
  </si>
  <si>
    <t>EQUIPO DE COMPUTACION</t>
  </si>
  <si>
    <t>120699001005</t>
  </si>
  <si>
    <t>EQUIPOS MEDICOS SANITARIO</t>
  </si>
  <si>
    <t>120699001006</t>
  </si>
  <si>
    <t>EQUIPO DE COMUNICACION Y SENALAMIENTO</t>
  </si>
  <si>
    <t>120699001007</t>
  </si>
  <si>
    <t>EQUIPOS Y MUEBLES DE OFICNA</t>
  </si>
  <si>
    <t>120699001008</t>
  </si>
  <si>
    <t>HERRAMIENTAS Y RESPUESTOS MAYORES</t>
  </si>
  <si>
    <t>120699001009</t>
  </si>
  <si>
    <t>OTROS ACTIVOS</t>
  </si>
  <si>
    <t>120699001010</t>
  </si>
  <si>
    <t>SISTEMA DE RADARES</t>
  </si>
  <si>
    <t>120699001011</t>
  </si>
  <si>
    <t>EDIFICIO</t>
  </si>
  <si>
    <t>120801001</t>
  </si>
  <si>
    <t>Sofrwares y Licencias</t>
  </si>
  <si>
    <t>129802002</t>
  </si>
  <si>
    <t>Operaciones Devengadas no Pagadas en USD</t>
  </si>
  <si>
    <t>129802003</t>
  </si>
  <si>
    <t>Prima en Operaciones Devengadas No Pagadas en USD</t>
  </si>
  <si>
    <t>210101001</t>
  </si>
  <si>
    <t>Salarios de Personal Fijo Por Pagar</t>
  </si>
  <si>
    <t>210101002</t>
  </si>
  <si>
    <t>Bonificaciones a Pagar</t>
  </si>
  <si>
    <t>210101004</t>
  </si>
  <si>
    <t>Compensaciones a Pagar</t>
  </si>
  <si>
    <t>210101005</t>
  </si>
  <si>
    <t>Dietas a Pagar</t>
  </si>
  <si>
    <t>210101006</t>
  </si>
  <si>
    <t>Regalía Pascual por Pagar</t>
  </si>
  <si>
    <t>210101007</t>
  </si>
  <si>
    <t>Bono Vacacional a Pagar</t>
  </si>
  <si>
    <t>210101010</t>
  </si>
  <si>
    <t>Salarios de Personal Militar por Pagar</t>
  </si>
  <si>
    <t>210101011</t>
  </si>
  <si>
    <t>Salarios de Personal Contratado Por Pagar</t>
  </si>
  <si>
    <t>210101998</t>
  </si>
  <si>
    <t>Otros Gastos de Personal a Pagar</t>
  </si>
  <si>
    <t>210102001</t>
  </si>
  <si>
    <t>Cuentas a Pagar Proveedores Locales</t>
  </si>
  <si>
    <t>210102002</t>
  </si>
  <si>
    <t>Cuentas a Pagar Proveedores Externos US$</t>
  </si>
  <si>
    <t>210102010</t>
  </si>
  <si>
    <t>Prima en Ctas. a Pagar Proveedores Externos US$</t>
  </si>
  <si>
    <t>210104001</t>
  </si>
  <si>
    <t>ISR Retenidos al Personal por Pagar</t>
  </si>
  <si>
    <t>210104002</t>
  </si>
  <si>
    <t>Seguridad Social Retenida por Pagar</t>
  </si>
  <si>
    <t>210104003</t>
  </si>
  <si>
    <t>210104004</t>
  </si>
  <si>
    <t>Préstamos Savica Retenidos por Pagar</t>
  </si>
  <si>
    <t>210104005</t>
  </si>
  <si>
    <t>Seguro Médico Retenido por Pagar</t>
  </si>
  <si>
    <t>210104006</t>
  </si>
  <si>
    <t>Seguro Vehícular Retenido por Pagar</t>
  </si>
  <si>
    <t>210104008</t>
  </si>
  <si>
    <t>Cuotas ATEMA Retenidas por Pagar</t>
  </si>
  <si>
    <t>210104009</t>
  </si>
  <si>
    <t>Cuotas ADOTECNIA Retenidas por Pagar</t>
  </si>
  <si>
    <t>210104010</t>
  </si>
  <si>
    <t>Cuotas ADEIA Retenidas por Pagar</t>
  </si>
  <si>
    <t>210104013</t>
  </si>
  <si>
    <t>Cuotas Ahorros AEROMETCOOP Retenidas por Pagar</t>
  </si>
  <si>
    <t>210104014</t>
  </si>
  <si>
    <t>Cuotas Préstamos AEROMETCOOP Retenidas por Pagar</t>
  </si>
  <si>
    <t>210104015</t>
  </si>
  <si>
    <t>Cuotas FUNDAPEC Retenidas por Pagar</t>
  </si>
  <si>
    <t>210104016</t>
  </si>
  <si>
    <t>Pensión Alimenticia Retenida por Pagar</t>
  </si>
  <si>
    <t>210104017</t>
  </si>
  <si>
    <t>Retenciones del  5%</t>
  </si>
  <si>
    <t>210104020</t>
  </si>
  <si>
    <t>cuotas retenidas por pagar UPCAD</t>
  </si>
  <si>
    <t>210104021</t>
  </si>
  <si>
    <t>CUOTAS  ASOC.  DOM. DE  INSP. OPERATIVOS (ADIO)</t>
  </si>
  <si>
    <t>210104022</t>
  </si>
  <si>
    <t>Cuotas Ret. Asoc.Empleados Publicos IDAC</t>
  </si>
  <si>
    <t>210104050</t>
  </si>
  <si>
    <t>Otras Deducciones y Retenciones por Pagar</t>
  </si>
  <si>
    <t>210104051</t>
  </si>
  <si>
    <t>Retenciones del 10%</t>
  </si>
  <si>
    <t>210104052</t>
  </si>
  <si>
    <t>Retencion de Itebis</t>
  </si>
  <si>
    <t>210104100</t>
  </si>
  <si>
    <t>PRIMA RETENCIONES POR PAGAR</t>
  </si>
  <si>
    <t>210108001</t>
  </si>
  <si>
    <t>Valores Dep. por Aplicar en   US$</t>
  </si>
  <si>
    <t>210108002</t>
  </si>
  <si>
    <t>Valores Dep. por Aplicar en RD$</t>
  </si>
  <si>
    <t>210108003</t>
  </si>
  <si>
    <t>Otros Valores  Dep. por Aplicar en RD$</t>
  </si>
  <si>
    <t>210108004</t>
  </si>
  <si>
    <t>Otros Valores  Dep. por  Aplicar en US$</t>
  </si>
  <si>
    <t>210108010</t>
  </si>
  <si>
    <t>Prima en Valores por Aplicar en US$</t>
  </si>
  <si>
    <t>210108011</t>
  </si>
  <si>
    <t>Prima en  Otros Valores por Aplicar en US$</t>
  </si>
  <si>
    <t>210109001</t>
  </si>
  <si>
    <t>C x P Ministerio de Turismo US$  MITUR</t>
  </si>
  <si>
    <t>210109002</t>
  </si>
  <si>
    <t>C x P CEIZTUR US$</t>
  </si>
  <si>
    <t>210109003</t>
  </si>
  <si>
    <t>Cx P JAC</t>
  </si>
  <si>
    <t>210109005</t>
  </si>
  <si>
    <t>C x P CESA</t>
  </si>
  <si>
    <t>210109007</t>
  </si>
  <si>
    <t>Fuerza Aerea-Defensa Aerea ( F A D )</t>
  </si>
  <si>
    <t>210109010</t>
  </si>
  <si>
    <t>Prima en Aportes Corrientes a Pagar US$</t>
  </si>
  <si>
    <t>219801101</t>
  </si>
  <si>
    <t xml:space="preserve"> Operaciones Devengadas No Cobradas RD$</t>
  </si>
  <si>
    <t>219801102</t>
  </si>
  <si>
    <t>Operaciones Devengadas No Cobradas US$</t>
  </si>
  <si>
    <t>219801103</t>
  </si>
  <si>
    <t>Prima en Operaciones Devengadas No Cobradas</t>
  </si>
  <si>
    <t>310201002</t>
  </si>
  <si>
    <t>Transferencias de Capital del Gobierno Central</t>
  </si>
  <si>
    <t>310301001</t>
  </si>
  <si>
    <t>Resultados de Ejercicios Anteriores</t>
  </si>
  <si>
    <t>COMPANIA</t>
  </si>
  <si>
    <t>CUENTA</t>
  </si>
  <si>
    <t>DESCRIPCION</t>
  </si>
  <si>
    <t>BAL_ANTERIOR</t>
  </si>
  <si>
    <t>DEBITO</t>
  </si>
  <si>
    <t>CREDITO</t>
  </si>
  <si>
    <t>BAL_ACTUAL</t>
  </si>
  <si>
    <t>1</t>
  </si>
  <si>
    <t>11</t>
  </si>
  <si>
    <t xml:space="preserve">Activos Corrientes  </t>
  </si>
  <si>
    <t>1101</t>
  </si>
  <si>
    <t>DISPONIBILIDADES</t>
  </si>
  <si>
    <t>110101</t>
  </si>
  <si>
    <t xml:space="preserve">Caja  </t>
  </si>
  <si>
    <t>110102</t>
  </si>
  <si>
    <t>BANCOS</t>
  </si>
  <si>
    <t>1104</t>
  </si>
  <si>
    <t xml:space="preserve">Cuentas y Documentos Por Cobrar a Corto  Plazo  </t>
  </si>
  <si>
    <t>110402</t>
  </si>
  <si>
    <t>Cuentas a Cobrar a Corto Plazo</t>
  </si>
  <si>
    <t>110407</t>
  </si>
  <si>
    <t xml:space="preserve">Gastos Pagados Por Adelantado  </t>
  </si>
  <si>
    <t>12</t>
  </si>
  <si>
    <t xml:space="preserve"> Activos No Corriente  </t>
  </si>
  <si>
    <t>1206</t>
  </si>
  <si>
    <t xml:space="preserve">Bienes de Uso (Activos no Financieros)  </t>
  </si>
  <si>
    <t>120601</t>
  </si>
  <si>
    <t>Activos Fijos</t>
  </si>
  <si>
    <t>120602</t>
  </si>
  <si>
    <t>Maquinarias  y  Equipos</t>
  </si>
  <si>
    <t>120603</t>
  </si>
  <si>
    <t>Inmuebles</t>
  </si>
  <si>
    <t>120604</t>
  </si>
  <si>
    <t>Construcciones y Mejoras</t>
  </si>
  <si>
    <t>120699</t>
  </si>
  <si>
    <t>Amortización de Bienes de Uso</t>
  </si>
  <si>
    <t>120699001</t>
  </si>
  <si>
    <t>Amortizaciones  Acumuladas de Activos Fijos</t>
  </si>
  <si>
    <t>1208</t>
  </si>
  <si>
    <t>Bienes Intangibles</t>
  </si>
  <si>
    <t>120801</t>
  </si>
  <si>
    <t>1298</t>
  </si>
  <si>
    <t>Otros Activos No Corrientes</t>
  </si>
  <si>
    <t>129802</t>
  </si>
  <si>
    <t>Operaciones Devengadas No Pagadas</t>
  </si>
  <si>
    <t>2</t>
  </si>
  <si>
    <t>PASIVOS</t>
  </si>
  <si>
    <t>21</t>
  </si>
  <si>
    <t>Pasivo Corriente</t>
  </si>
  <si>
    <t>2101</t>
  </si>
  <si>
    <t>Cuentas por Pagar a Corto Plazo</t>
  </si>
  <si>
    <t>210101</t>
  </si>
  <si>
    <t>Gastos de Personal por Pagar</t>
  </si>
  <si>
    <t>210102</t>
  </si>
  <si>
    <t>Cuentas a Pagar Proveedores</t>
  </si>
  <si>
    <t>210104</t>
  </si>
  <si>
    <t>Deducciones y Retenciones por Pagar</t>
  </si>
  <si>
    <t>210108</t>
  </si>
  <si>
    <t>Valores por Aplicar</t>
  </si>
  <si>
    <t>210109</t>
  </si>
  <si>
    <t>Cuentas por Pagar por Cobro Tasa de Pasajeros</t>
  </si>
  <si>
    <t>2198</t>
  </si>
  <si>
    <t>Otros Pasivos Corrientes</t>
  </si>
  <si>
    <t>219801</t>
  </si>
  <si>
    <t>Operaciones Devengadas No Cobradas</t>
  </si>
  <si>
    <t>3</t>
  </si>
  <si>
    <t>31</t>
  </si>
  <si>
    <t>Hacienda Pública</t>
  </si>
  <si>
    <t>3102</t>
  </si>
  <si>
    <t xml:space="preserve">Transferencias y Donanciones de Capital Recibidas  </t>
  </si>
  <si>
    <t>310201</t>
  </si>
  <si>
    <t>Transferencias de Capital Recibidas</t>
  </si>
  <si>
    <t>3103</t>
  </si>
  <si>
    <t>Resultados de la Cuenta Corriente</t>
  </si>
  <si>
    <t>310301</t>
  </si>
  <si>
    <t>Resultados Acumulados</t>
  </si>
  <si>
    <t>310301002</t>
  </si>
  <si>
    <t>Resultados del Ejercicio</t>
  </si>
  <si>
    <t>41</t>
  </si>
  <si>
    <t>Ingresos Corrientes</t>
  </si>
  <si>
    <t>4102</t>
  </si>
  <si>
    <t>Ingresos No Tributarios</t>
  </si>
  <si>
    <t>GASTOS</t>
  </si>
  <si>
    <t>51</t>
  </si>
  <si>
    <t xml:space="preserve">Gastos Corrientes  </t>
  </si>
  <si>
    <t>5101</t>
  </si>
  <si>
    <t>Gastos de Consumo</t>
  </si>
  <si>
    <t>5102</t>
  </si>
  <si>
    <t xml:space="preserve">Gastos Financieros  </t>
  </si>
  <si>
    <t>5103</t>
  </si>
  <si>
    <t>Pérdida en Operaciones Financiera</t>
  </si>
  <si>
    <t>5104</t>
  </si>
  <si>
    <t>Transferencias y Donaciones Corrientes</t>
  </si>
  <si>
    <t xml:space="preserve">         INSTITUTO DOMINICANO DE AVIACION CIVIL  </t>
  </si>
  <si>
    <t>NOTAS A LOS ESTADOS FINANCIEROS</t>
  </si>
  <si>
    <t>AL 30 DE SEPTIEMBRE 2020</t>
  </si>
  <si>
    <t>NOTA 01:  EFECTIVO EN CAJA Y BANCO</t>
  </si>
  <si>
    <t xml:space="preserve">Comprende la   existencia   en poder del ente de  moneda de   curso legal,  moneda extranjera, </t>
  </si>
  <si>
    <t>cheques, giros  bancarios y postales a la vista, depósitos sin restrinciones específicas en entida-</t>
  </si>
  <si>
    <t xml:space="preserve">des de la cual puede disponer el ente para proceder al pago por la adquisicion de de  bienes y </t>
  </si>
  <si>
    <t>servicios  asi como  el pago de sus deudas y la   ejecución si fuere de  lugar,  de inversiones.</t>
  </si>
  <si>
    <t xml:space="preserve">Caja Chica </t>
  </si>
  <si>
    <t>Caja Chica en  US$</t>
  </si>
  <si>
    <t>Prima Caja Chica en US$</t>
  </si>
  <si>
    <t>Caja en RD$</t>
  </si>
  <si>
    <t>Caja en US$</t>
  </si>
  <si>
    <t xml:space="preserve">Prima Caja en US$ </t>
  </si>
  <si>
    <t>Banco de Reservas Cuentas Corriente en RD$</t>
  </si>
  <si>
    <t>Banco de Reservas Cuentas Corriente en  US$</t>
  </si>
  <si>
    <t>Prima Cuenta Corriente en US$</t>
  </si>
  <si>
    <t>TOTAL</t>
  </si>
  <si>
    <t>RD$</t>
  </si>
  <si>
    <t>La tasa cambiaria  en US$  fue de 58.29  para septiembre 2020  segun tasa de cierre Banco Central.</t>
  </si>
  <si>
    <t>NOTA 02: CUENTAS POR COBRAR</t>
  </si>
  <si>
    <t xml:space="preserve">Representa el monto a favor del ente, originado en derechos  adquiridos  de terceros   </t>
  </si>
  <si>
    <t xml:space="preserve">por exploracion de bienes de cualquier naturaleza, servicios o actividades análogas  se  </t>
  </si>
  <si>
    <t xml:space="preserve">generan en el momento en que se formalizan los acuerdos que los originan y se </t>
  </si>
  <si>
    <t xml:space="preserve">cancelan cuando se produce el cobro conforme con las cláusulas pagos contractuales </t>
  </si>
  <si>
    <t xml:space="preserve">previstas.  Deberán  incluirse los   anticipados  en el concepto de gastos, servicios o </t>
  </si>
  <si>
    <t>bienes que se recibirán en ejercicios siguientes.</t>
  </si>
  <si>
    <t xml:space="preserve">Ctas. Por Cobrar Líneas aéreas pesos       </t>
  </si>
  <si>
    <t xml:space="preserve">Ctas. Por Cobrar Líneas aérea US$          </t>
  </si>
  <si>
    <t xml:space="preserve">Prima en Ctas por Cobrar US$        </t>
  </si>
  <si>
    <t>Cuentas por Cobrar al  Personal</t>
  </si>
  <si>
    <t>Cuentas por Cobrar Cheques  Devueltos en US$</t>
  </si>
  <si>
    <t>Prima por cobrar Cks. Devueltos en US$</t>
  </si>
  <si>
    <t>Otras Cuentas por Cobrar</t>
  </si>
  <si>
    <t xml:space="preserve"> TOTAL</t>
  </si>
  <si>
    <t>NOTA 03: GASTOS  PAGADOS POR ADELANTADO</t>
  </si>
  <si>
    <t>Alquileres  Pagados por Adelantado RD$</t>
  </si>
  <si>
    <t>Alquileres  Pagados por Adelantado US$</t>
  </si>
  <si>
    <t>Fianzas y Depositos</t>
  </si>
  <si>
    <t>Prima en Gastos Pagados por Adelantado</t>
  </si>
  <si>
    <t xml:space="preserve">Representa el monto por compras de equipos y sus adiciones y reparaciones  </t>
  </si>
  <si>
    <t xml:space="preserve">extraordinarias realizadas. En esta institución está formados por los renglones </t>
  </si>
  <si>
    <t>que se detallan a continuación.</t>
  </si>
  <si>
    <t>Costo adquisición</t>
  </si>
  <si>
    <t xml:space="preserve">         Deprec.            </t>
  </si>
  <si>
    <t xml:space="preserve">Valor </t>
  </si>
  <si>
    <t>Acum.</t>
  </si>
  <si>
    <t>en libros</t>
  </si>
  <si>
    <t xml:space="preserve">Equipos  y Muebles de  Oficina            </t>
  </si>
  <si>
    <t>Equipo de Comun. y Señalamiento</t>
  </si>
  <si>
    <t>Equipos  de Computacion</t>
  </si>
  <si>
    <t>Equipos  de Transporte</t>
  </si>
  <si>
    <t>Equipos Medicos- Sanitarios</t>
  </si>
  <si>
    <t>Equipos Varios</t>
  </si>
  <si>
    <t>Sistema de   Radares</t>
  </si>
  <si>
    <t>Propiedad Planta y equipo</t>
  </si>
  <si>
    <t>Otras Cons. y Mejoras</t>
  </si>
  <si>
    <t xml:space="preserve">Softwares y Licencias </t>
  </si>
  <si>
    <t>Total</t>
  </si>
  <si>
    <t>NOTA 07: OTROS ACTIVOS NO CORRIENTES</t>
  </si>
  <si>
    <t>Operaciones Devengadas No Pagadas RD$</t>
  </si>
  <si>
    <t>Operaciones Devengadas No Pagadas US$</t>
  </si>
  <si>
    <t>Prima en Operaciones  Devengadas en US$</t>
  </si>
  <si>
    <t>AL 30 DE  SEPTIEMBRE 2020</t>
  </si>
  <si>
    <t>NOTA 08 : DOCUMENTOS Y CUENTAS POR PAGAR CORTO PLAZO</t>
  </si>
  <si>
    <t>Representa el monto adeudado por el ente, generados por bienes o servicios reci-</t>
  </si>
  <si>
    <t xml:space="preserve">bidos de terceros para la realización de sus responsabilidades, por concepto de </t>
  </si>
  <si>
    <t xml:space="preserve">avance y/o cubicaciones de obras, instalaciones y otros; los cuales debe pagar a </t>
  </si>
  <si>
    <t>corto plazo.</t>
  </si>
  <si>
    <t>GASTOS DEL PERSONAL POR PAGAR</t>
  </si>
  <si>
    <t>Salario Personal fijo por pagar</t>
  </si>
  <si>
    <t>Bonificaciones por  pagar</t>
  </si>
  <si>
    <t>Compensaciones por pagar</t>
  </si>
  <si>
    <t>Dietas por pagar</t>
  </si>
  <si>
    <t>Regalia pascual por pagar</t>
  </si>
  <si>
    <t>Bono Vacacional por pagar</t>
  </si>
  <si>
    <t>Salario Personal Militar por Pagar</t>
  </si>
  <si>
    <t>Salario Personal Contratado por pagar</t>
  </si>
  <si>
    <t>Otros gastos de Personal por pagar</t>
  </si>
  <si>
    <t>CUENTAS POR PAGAR PROVEEDORES</t>
  </si>
  <si>
    <t xml:space="preserve">Cuentas por Pagar Proveedores Locales </t>
  </si>
  <si>
    <t>Cuentas por Pagar proveedores Internacionales</t>
  </si>
  <si>
    <t>Prima en Cuentas a  Pagar proveedores US$</t>
  </si>
  <si>
    <t>DEDUCIONES Y RETENCIONES POR PAGAR</t>
  </si>
  <si>
    <t>Deduciones y Retenciones Por Pagar</t>
  </si>
  <si>
    <t>VALORES PEND. APLICAR</t>
  </si>
  <si>
    <t>Valores Pendientes por aplicar en US$</t>
  </si>
  <si>
    <t>Valores pend aplicar en RD$</t>
  </si>
  <si>
    <t>Prima en valores por aplicar US$</t>
  </si>
  <si>
    <t>Otros valores pend aplicar en RD$</t>
  </si>
  <si>
    <t>Otros valores pend aplicar en US$</t>
  </si>
  <si>
    <t>Prima de otros valores por aplicar US$</t>
  </si>
  <si>
    <t>NOTA 09 :CUENTAS POR PAGAR POR COBRO TASAS AERONAUTICAS</t>
  </si>
  <si>
    <t>C X P Ministerio de Turismo US$</t>
  </si>
  <si>
    <t>Ceiztur US$</t>
  </si>
  <si>
    <t>C X P JAC</t>
  </si>
  <si>
    <t>C X P CESA</t>
  </si>
  <si>
    <t>Fuerza aerea-Defenza Aerea (FAD)</t>
  </si>
  <si>
    <t>Prima en Aporte Corrientes a Pagar US$</t>
  </si>
  <si>
    <t xml:space="preserve">TOTAL </t>
  </si>
  <si>
    <t>NOTA 10: OTROS PASIVOS CORRIENTES</t>
  </si>
  <si>
    <t>Operaciones Devengadas No Cobradas RD$</t>
  </si>
  <si>
    <t>Prima en Operaciones Devengadas en US$</t>
  </si>
  <si>
    <t>NOTA :  11-15 GASTOS CORRIENTES</t>
  </si>
  <si>
    <t xml:space="preserve">Gastos por Remuneraciones al Personal    </t>
  </si>
  <si>
    <t>(NOTA 11)</t>
  </si>
  <si>
    <t xml:space="preserve">Gastos Por Bienes y Servicios                   </t>
  </si>
  <si>
    <t xml:space="preserve">GASTOS FINANCIEROS                                                  </t>
  </si>
  <si>
    <t xml:space="preserve">Comision por Servicio Bancario                    </t>
  </si>
  <si>
    <t xml:space="preserve">TRANSFERENCIA Y DONACIONES                </t>
  </si>
  <si>
    <t xml:space="preserve">Gastos por transferencias Corrientes          </t>
  </si>
  <si>
    <t xml:space="preserve">Gastos por Donaciones Corrientes               </t>
  </si>
  <si>
    <t>TOTAL DE GASTOS CORRIENTES</t>
  </si>
  <si>
    <t>NOTA 05: PROPIEDAD,PLANTA Y EQUIPO NETO</t>
  </si>
  <si>
    <t>NOTA 06: ACTIVOS INTANGIBLES</t>
  </si>
  <si>
    <t>Seguro de Vida Cesantia e Inv. LEY 82-66 /Mod. 21/10/20</t>
  </si>
  <si>
    <t>No. Cuenta</t>
  </si>
  <si>
    <t>Descripción</t>
  </si>
  <si>
    <t>Balance Anterior</t>
  </si>
  <si>
    <t>Débito</t>
  </si>
  <si>
    <t>Crédito</t>
  </si>
  <si>
    <t>Balance Actual</t>
  </si>
  <si>
    <t>NOTAS 01</t>
  </si>
  <si>
    <t>NOTA 02</t>
  </si>
  <si>
    <t>NOTA 7</t>
  </si>
  <si>
    <t>NOTA 10</t>
  </si>
  <si>
    <t>CUENTAS Y DOCTOS. POR COBRAR A C/PLAZO</t>
  </si>
  <si>
    <t>BIENES DE USO</t>
  </si>
  <si>
    <t>PROPIEDAD, PLANTA Y EQUIPO</t>
  </si>
  <si>
    <t>CONSTRUCCIONES EN PROCESO</t>
  </si>
  <si>
    <t>EQUIPOS DE TRANSPORTE</t>
  </si>
  <si>
    <t>EQUIPOS DE COMPUTACION</t>
  </si>
  <si>
    <t>EQUIPOS MEDICOS SANITARIOS</t>
  </si>
  <si>
    <t>EQUIPOS DE COMUNICACIÓN Y SEÑALAMIENTOS</t>
  </si>
  <si>
    <t>EQUIPOS Y MUEBLES DE OFICINA</t>
  </si>
  <si>
    <t>EDIFICIOS</t>
  </si>
  <si>
    <t>AMORTIZACION DE BIENES DE USO</t>
  </si>
  <si>
    <t xml:space="preserve"> TOTAL BIENES DE USO</t>
  </si>
  <si>
    <t>BIENES INTANGIBLES</t>
  </si>
  <si>
    <t xml:space="preserve">TOTAL DE ACTIVOS </t>
  </si>
  <si>
    <t>CORRIENTES Y NO CORRIENTES</t>
  </si>
  <si>
    <t>PASIVOS Y PATRIMONIO</t>
  </si>
  <si>
    <t>CUENTAS POR PAGAR</t>
  </si>
  <si>
    <t>OTROS PASIVOS CORRIENTES</t>
  </si>
  <si>
    <t>OPERACIONES DEVENGADAS NO COBRADAS</t>
  </si>
  <si>
    <t xml:space="preserve"> PATRIMONIO</t>
  </si>
  <si>
    <t>TOTAL   PASIVOS    Y</t>
  </si>
  <si>
    <t xml:space="preserve">  Enc. Dpto. de Contabilidad</t>
  </si>
  <si>
    <t>Director Financiero</t>
  </si>
  <si>
    <t>B.G</t>
  </si>
  <si>
    <t>B.G 01</t>
  </si>
  <si>
    <t>Seguro Funerario Retenido Por Pagar</t>
  </si>
  <si>
    <t>110101038</t>
  </si>
  <si>
    <t>Caja Chica-Direccion Tecnologia de la Informacion y comunic.</t>
  </si>
  <si>
    <t>110101049</t>
  </si>
  <si>
    <t>FONDO REPON. OPER.  II OFIC. COBROS MIAMI</t>
  </si>
  <si>
    <t>110101050</t>
  </si>
  <si>
    <t>CAJA  CHICA - TRANSP. Y  ATENC. CIUDADANA  PTA. CANA</t>
  </si>
  <si>
    <t>510102022</t>
  </si>
  <si>
    <t>Fletes</t>
  </si>
  <si>
    <t>110101052</t>
  </si>
  <si>
    <t>Fondo Reponible de Viaticos Nacionales</t>
  </si>
  <si>
    <t>110401</t>
  </si>
  <si>
    <t xml:space="preserve">Anticipos Financieros  </t>
  </si>
  <si>
    <t>110401001</t>
  </si>
  <si>
    <t>Anticipos al Sector Privado-Proveedores y Contratistas</t>
  </si>
  <si>
    <t>110407001</t>
  </si>
  <si>
    <t>Seguros Pagados Por Adelantado</t>
  </si>
  <si>
    <t>110407004</t>
  </si>
  <si>
    <t>129898</t>
  </si>
  <si>
    <t>Activos Diversos</t>
  </si>
  <si>
    <t>Activos Diferidos</t>
  </si>
  <si>
    <t>210101003</t>
  </si>
  <si>
    <t>Contribuciones a la Seguridad Social a Pagar</t>
  </si>
  <si>
    <t>210104053</t>
  </si>
  <si>
    <t>Retencion itebis-Persona Juridica 30%</t>
  </si>
  <si>
    <t>210104054</t>
  </si>
  <si>
    <t>Retencion Giro al Exterior  27 %</t>
  </si>
  <si>
    <t>510101023</t>
  </si>
  <si>
    <t>Contribucion a la Seg. Social Pension(SVDS)</t>
  </si>
  <si>
    <t>510101024</t>
  </si>
  <si>
    <t>Contribucion a la Seg. Social Riesgo Laborales</t>
  </si>
  <si>
    <t>ACTIVOS DIFERIDOS</t>
  </si>
  <si>
    <t>OTROS ACTIVOS NO CORRIENTES</t>
  </si>
  <si>
    <t>CAJA GENERAL</t>
  </si>
  <si>
    <t xml:space="preserve">         Contadora</t>
  </si>
  <si>
    <t>Abel Taveras</t>
  </si>
  <si>
    <t xml:space="preserve">         Sofia Romero de  Shephard</t>
  </si>
  <si>
    <t xml:space="preserve">  Wellington Sanchez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</si>
  <si>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</si>
  <si>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</si>
  <si>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</si>
  <si>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</si>
  <si>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</si>
  <si>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</si>
  <si>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</si>
  <si>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</si>
  <si>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 xml:space="preserve">Total Pasivos </t>
  </si>
  <si>
    <t>Patrimonio</t>
  </si>
  <si>
    <t>Resultados Positivos(Ahorro)/Negativo(Desahorro)</t>
  </si>
  <si>
    <t>Estado de Situación Financiera</t>
  </si>
  <si>
    <t>(Valores en RD$)</t>
  </si>
  <si>
    <t>Estado de Rendimiento Financiero</t>
  </si>
  <si>
    <t xml:space="preserve">INSTITUTO DOMINICANO DE AVIACION CIVIL  </t>
  </si>
  <si>
    <t>Notas a los Estados Financieros</t>
  </si>
  <si>
    <t>Valores en RD$</t>
  </si>
  <si>
    <t>(Valores  RD$)</t>
  </si>
  <si>
    <t>Del mes</t>
  </si>
  <si>
    <t>Balance Acumulado</t>
  </si>
  <si>
    <t>Cuentas por pagar proveedores</t>
  </si>
  <si>
    <t>Valores pendientes de aplicar</t>
  </si>
  <si>
    <t>Otros(Almuerzo al personal,compensaciones,capacitacion y otros)</t>
  </si>
  <si>
    <t>110101053</t>
  </si>
  <si>
    <t>Caja Chica Direccion de Desarrollo Sustentable</t>
  </si>
  <si>
    <t>210198</t>
  </si>
  <si>
    <t>Otras Cuentas a Pagar a Corto Plazo</t>
  </si>
  <si>
    <t>210198009</t>
  </si>
  <si>
    <t>Otros Servicios por Pagar</t>
  </si>
  <si>
    <t>510102124</t>
  </si>
  <si>
    <t>Alimentos y Productos Agroforestales</t>
  </si>
  <si>
    <t>510103</t>
  </si>
  <si>
    <t>Amortizaciones y Previsiones</t>
  </si>
  <si>
    <t>510103001</t>
  </si>
  <si>
    <t>Amortizaciones de Activos</t>
  </si>
  <si>
    <t>510103001003</t>
  </si>
  <si>
    <t>510103001004</t>
  </si>
  <si>
    <t>510103001005</t>
  </si>
  <si>
    <t>510103001006</t>
  </si>
  <si>
    <t>EQUIPOS DE COMUNICACION Y SENALAMIENTO</t>
  </si>
  <si>
    <t>510103001007</t>
  </si>
  <si>
    <t>510103001008</t>
  </si>
  <si>
    <t>510103001009</t>
  </si>
  <si>
    <t>510103001010</t>
  </si>
  <si>
    <t>510103001011</t>
  </si>
  <si>
    <t xml:space="preserve">PROYECTO EQUIPOS AERONAUTICOS 2020 </t>
  </si>
  <si>
    <t>120601004</t>
  </si>
  <si>
    <t>Proyectos Equipos Aero 20</t>
  </si>
  <si>
    <t>gastos grales.</t>
  </si>
  <si>
    <t>110402005</t>
  </si>
  <si>
    <t>C X C Sobre Vuelos Lineas Aereas US$</t>
  </si>
  <si>
    <t>110402006</t>
  </si>
  <si>
    <t>C X C Radio Ayuda Lineas Aereas US$</t>
  </si>
  <si>
    <t>110402007</t>
  </si>
  <si>
    <t>C X C Permisos Lineas Aereas US$</t>
  </si>
  <si>
    <t>110402008</t>
  </si>
  <si>
    <t>C X C   ASCA  RD$</t>
  </si>
  <si>
    <t>120601005</t>
  </si>
  <si>
    <t>Proyectos equipos Aeronauticos 2021</t>
  </si>
  <si>
    <t>210101017</t>
  </si>
  <si>
    <t>Incentivo al Personal por Pagar</t>
  </si>
  <si>
    <t>210104023</t>
  </si>
  <si>
    <t>Retencion ISR Personal Contratado</t>
  </si>
  <si>
    <t>210104024</t>
  </si>
  <si>
    <t>Retencion ISR Personal Militar</t>
  </si>
  <si>
    <t>310301003</t>
  </si>
  <si>
    <t>Resultados de Ejercicios anteriores (met. Percibido)</t>
  </si>
  <si>
    <t>PROYECTO EQUIPOS AERONAUTICOS 2021</t>
  </si>
  <si>
    <t>NOTA 03</t>
  </si>
  <si>
    <t>NOTA 04</t>
  </si>
  <si>
    <t>NOTA 11</t>
  </si>
  <si>
    <t>NOTA 12</t>
  </si>
  <si>
    <t>NOTA 13</t>
  </si>
  <si>
    <t>NOTA 14</t>
  </si>
  <si>
    <t>110402015</t>
  </si>
  <si>
    <t>RD$ CXC  Permisos Lineas Aereas</t>
  </si>
  <si>
    <t>410298038</t>
  </si>
  <si>
    <t>RD$ Exped. de Permisos de Operac. de Vuelos</t>
  </si>
  <si>
    <t xml:space="preserve"> Dep. Acumulada  EQUIPO DE TRANSPORTE</t>
  </si>
  <si>
    <t>Dep. Acumulada EQUIPO DE COMPUTACION</t>
  </si>
  <si>
    <t>Dep. acumulada EQUIPOS MEDICOS SANITARIO</t>
  </si>
  <si>
    <t>Dep. acumulada EQUIPO DE COMUNIC Y SENALAMIENTO</t>
  </si>
  <si>
    <t>Dep. Acumulada EQUIPOS Y MUEBLES DE OFICNA</t>
  </si>
  <si>
    <t>Dep. acumulada HERRAMIENTAS Y RESPUESTOS MAYORES</t>
  </si>
  <si>
    <t>Dep. acumulada OTROS ACTIVOS</t>
  </si>
  <si>
    <t>Dep. Acumulada SISTEMA DE RADARES</t>
  </si>
  <si>
    <t>Dep. Acumulada EDIFICIO</t>
  </si>
  <si>
    <t>NOTA 15</t>
  </si>
  <si>
    <t>NOTA 16</t>
  </si>
  <si>
    <t>Otros Ingresos RD$</t>
  </si>
  <si>
    <t>Proyectos Equipos Aero 2020</t>
  </si>
  <si>
    <t>Proyectos Equipos Aero 2021</t>
  </si>
  <si>
    <t xml:space="preserve">des de la cual puede disponer el ente para proceder al pago por la adquisicion de  bienes y </t>
  </si>
  <si>
    <t>C X P CESAC</t>
  </si>
  <si>
    <t xml:space="preserve">Expedición de Permisos de Operaciones de Vuelos </t>
  </si>
  <si>
    <t xml:space="preserve">previstas. </t>
  </si>
  <si>
    <t>Depreciacion</t>
  </si>
  <si>
    <t>Otros (Materiales y utiles diversos, seguros vehiculos y otros)</t>
  </si>
  <si>
    <t>CEIZTUR US$</t>
  </si>
  <si>
    <t xml:space="preserve">por exploracion de bienes de cualquier naturaleza, servicios o actividades análogas que se  </t>
  </si>
  <si>
    <t>210108005</t>
  </si>
  <si>
    <t>Creditos Bancarios por Aplicar US$</t>
  </si>
  <si>
    <t>510102119</t>
  </si>
  <si>
    <t>Auditorias y Estudios Financieros</t>
  </si>
  <si>
    <t>110101054</t>
  </si>
  <si>
    <t>Caja Chica Serv. Generales</t>
  </si>
  <si>
    <t>110402009</t>
  </si>
  <si>
    <t>C X C  ASCA US$</t>
  </si>
  <si>
    <t>Efectivo y equivalente de efectivo  (Nota 01)</t>
  </si>
  <si>
    <t xml:space="preserve">Capital </t>
  </si>
  <si>
    <t>Patrimonio Neto</t>
  </si>
  <si>
    <t>Nota 01:  Efectivo y equivalente de efectivo</t>
  </si>
  <si>
    <t>acumulada</t>
  </si>
  <si>
    <t>Cuentas por pagar por cobro tasas aeronauticas</t>
  </si>
  <si>
    <t>Resultados del Periodo (ahorro / desahorro)</t>
  </si>
  <si>
    <t>NOTA 17</t>
  </si>
  <si>
    <t>Bonificaciones al Personal*</t>
  </si>
  <si>
    <t>Regalia Pascual*</t>
  </si>
  <si>
    <t>* Provision realizada a partir del mes de marzo 2021, correspondiente</t>
  </si>
  <si>
    <t>el mes de diciembre 2021</t>
  </si>
  <si>
    <t xml:space="preserve">a Regalia y Sueldo 14 hasta acumular el total del monto a pagar en </t>
  </si>
  <si>
    <t>Otros Activos</t>
  </si>
  <si>
    <t>Bancos</t>
  </si>
  <si>
    <t>Cuentas por cobrar RD$</t>
  </si>
  <si>
    <t>Cuentas por cobrar US$</t>
  </si>
  <si>
    <t>Bonificaciones por  pagar*</t>
  </si>
  <si>
    <t>Regalia pascual por pagar*</t>
  </si>
  <si>
    <t>110101055</t>
  </si>
  <si>
    <t>FONDO DE CAJA  COBROS ASCA</t>
  </si>
  <si>
    <t>110101056</t>
  </si>
  <si>
    <t>Caja Chica- Division de Protocolo</t>
  </si>
  <si>
    <t>210104025</t>
  </si>
  <si>
    <t>Cuota ADCA</t>
  </si>
  <si>
    <t>210104026</t>
  </si>
  <si>
    <t>Cuota COOPADCA</t>
  </si>
  <si>
    <t>210104027</t>
  </si>
  <si>
    <t>Prestamos COOPADCA</t>
  </si>
  <si>
    <t>510102114</t>
  </si>
  <si>
    <t>Programas de Computación</t>
  </si>
  <si>
    <t>C X C   ASCA  US$</t>
  </si>
  <si>
    <t>TOTAL PASIVOS CORRIENTES</t>
  </si>
  <si>
    <t>PASIVOS NO CORRIENTES</t>
  </si>
  <si>
    <t>TOTAL PASIVOS NO CORRIENTES</t>
  </si>
  <si>
    <t>TOTAL PASIVOS</t>
  </si>
  <si>
    <t>Total Activos Netos/Patrimonio mas Pasivos</t>
  </si>
  <si>
    <t>110101057</t>
  </si>
  <si>
    <t>Fondo Operacional Direccion Adm.</t>
  </si>
  <si>
    <t>110101058</t>
  </si>
  <si>
    <t>Fondo Operacional Liquidable del ASCA</t>
  </si>
  <si>
    <t>110407006</t>
  </si>
  <si>
    <t>Licencias Informaticas pagadas x  Adelantado</t>
  </si>
  <si>
    <t>120899</t>
  </si>
  <si>
    <t>Depreciación de Bienes Intangibles</t>
  </si>
  <si>
    <t>120899999</t>
  </si>
  <si>
    <t>Depreciación Paquetes y Programas de Computación</t>
  </si>
  <si>
    <t>510102023</t>
  </si>
  <si>
    <t>Productos de Papel y Carton</t>
  </si>
  <si>
    <t>510102125</t>
  </si>
  <si>
    <t>Fumigacion</t>
  </si>
  <si>
    <t>510102127</t>
  </si>
  <si>
    <t>Aceites y Grasas</t>
  </si>
  <si>
    <t>510102128</t>
  </si>
  <si>
    <t>Gas GLP</t>
  </si>
  <si>
    <t>510103002</t>
  </si>
  <si>
    <t>510103002001</t>
  </si>
  <si>
    <t>Gasto Depreciación Paquetes y Programas de Computacion</t>
  </si>
  <si>
    <t>DEPRECIACION PAQUETES Y PROGRAMAS DE COMPUTACION</t>
  </si>
  <si>
    <t>TOTAL BIENES INTANGIBLES</t>
  </si>
  <si>
    <t>Caja general</t>
  </si>
  <si>
    <t xml:space="preserve">Prima de Caja </t>
  </si>
  <si>
    <t>Caja Chica Miami en US$</t>
  </si>
  <si>
    <t>Prima de Caja Chica Miami</t>
  </si>
  <si>
    <t>Cajas Chica y Fondos Reponibles</t>
  </si>
  <si>
    <t>Caja Chica y Fondos Reponibles en RD$</t>
  </si>
  <si>
    <t>PAQUETES Y PROGRAMAS DE COMPUTACION</t>
  </si>
  <si>
    <t>Paquetes y Programas de Computación</t>
  </si>
  <si>
    <t>nota final/balances</t>
  </si>
  <si>
    <t>balance</t>
  </si>
  <si>
    <t>variacion nf</t>
  </si>
  <si>
    <t>variacion b.</t>
  </si>
  <si>
    <t>Total Cajas</t>
  </si>
  <si>
    <t>nota finaL</t>
  </si>
  <si>
    <t>Equipo de Transporte</t>
  </si>
  <si>
    <t>Equipo de Computacion</t>
  </si>
  <si>
    <t>Equipos Medicos Sanitario</t>
  </si>
  <si>
    <t>Equipos de comunicación y señalamiento</t>
  </si>
  <si>
    <t>Sistema de Radares</t>
  </si>
  <si>
    <t>Servicios de Alimentacion</t>
  </si>
  <si>
    <t>Residuos Solidos y Basura</t>
  </si>
  <si>
    <t>Pasajes,parqueos</t>
  </si>
  <si>
    <t>Fletes y Envios</t>
  </si>
  <si>
    <t>Gasolina</t>
  </si>
  <si>
    <t>Productos Eléctricos y Afines</t>
  </si>
  <si>
    <t>Lavanderia</t>
  </si>
  <si>
    <t>Alimentos y Bebidas</t>
  </si>
  <si>
    <t>Subtotal Cuentas por cobrar</t>
  </si>
  <si>
    <t>Anticipos</t>
  </si>
  <si>
    <t>Ingresos por Transacciones Contraprestacion</t>
  </si>
  <si>
    <t>B/MES</t>
  </si>
  <si>
    <t>B/ACUMULADO</t>
  </si>
  <si>
    <t>SubTotal</t>
  </si>
  <si>
    <t>Recargos, Multas y Otros Ingresos</t>
  </si>
  <si>
    <t>Total Ingresos</t>
  </si>
  <si>
    <t>Ingresos por transacciones contraprestacion</t>
  </si>
  <si>
    <t>Recargos, multas y otros ingresos</t>
  </si>
  <si>
    <t xml:space="preserve">Total </t>
  </si>
  <si>
    <t xml:space="preserve">Ingresos por transacciones con contraprestación </t>
  </si>
  <si>
    <t>BALANCE DEL MES</t>
  </si>
  <si>
    <t>BALANCE ACUMULADO</t>
  </si>
  <si>
    <t>subtotal</t>
  </si>
  <si>
    <t>Reclasificando los Ingresos s/DIGECOG</t>
  </si>
  <si>
    <t>Prima en Ingresos por transac. contraprestacion</t>
  </si>
  <si>
    <t>Prima en Recargos, multas y otros ingresos</t>
  </si>
  <si>
    <t>Ingresos ASCA en US$</t>
  </si>
  <si>
    <t>Total Bancos</t>
  </si>
  <si>
    <t>junio-2021</t>
  </si>
  <si>
    <t>210103</t>
  </si>
  <si>
    <t>Cuentas a Pagar Contratistas</t>
  </si>
  <si>
    <t>210103001</t>
  </si>
  <si>
    <t>Cuentas a Pagar Contratistas Locales</t>
  </si>
  <si>
    <t>510102024</t>
  </si>
  <si>
    <t>Amortizacion Licencias Informaticas</t>
  </si>
  <si>
    <t>510102129</t>
  </si>
  <si>
    <t>Gasoil</t>
  </si>
  <si>
    <t xml:space="preserve"> (Valores en RD$)</t>
  </si>
  <si>
    <t>Activos corrientes</t>
  </si>
  <si>
    <t>Otros activos corrientes (Nota 9)</t>
  </si>
  <si>
    <t>Activos no corrientes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</si>
  <si>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</si>
  <si>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</si>
  <si>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</si>
  <si>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</si>
  <si>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</si>
  <si>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>Total pasivos corrientes</t>
  </si>
  <si>
    <t>Total pasivos</t>
  </si>
  <si>
    <t>Capital</t>
  </si>
  <si>
    <t xml:space="preserve">Resultados positivos (ahorro)/negativo (desahorro) </t>
  </si>
  <si>
    <t>Resultado acumulado</t>
  </si>
  <si>
    <t>Balance General</t>
  </si>
  <si>
    <t xml:space="preserve">Propiedad, planta y equipo neto </t>
  </si>
  <si>
    <t xml:space="preserve">Activos intangibles </t>
  </si>
  <si>
    <t xml:space="preserve">Otros activos no financieros 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</si>
  <si>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</si>
  <si>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</si>
  <si>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</si>
  <si>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</si>
  <si>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 xml:space="preserve">Activos Netos/Patrimonio </t>
  </si>
  <si>
    <t xml:space="preserve">Efectivo y equivalente de efectivo </t>
  </si>
  <si>
    <t xml:space="preserve">Cuenta por cobrar a corto plazo </t>
  </si>
  <si>
    <t xml:space="preserve">Pagos anticipados </t>
  </si>
  <si>
    <t xml:space="preserve">    Abel Taveras</t>
  </si>
  <si>
    <t xml:space="preserve">    Director Financiero</t>
  </si>
  <si>
    <t xml:space="preserve">              Sofia Romero de Shephard</t>
  </si>
  <si>
    <t xml:space="preserve">                           Contadora</t>
  </si>
  <si>
    <t xml:space="preserve">          Wellington Sanchez</t>
  </si>
  <si>
    <t xml:space="preserve">          Enc.Depto.Contabilidad</t>
  </si>
  <si>
    <t>Al 31 de julio del 2021</t>
  </si>
  <si>
    <t>Al 31 de julio 2021</t>
  </si>
  <si>
    <t>Del 1ro. de enero al 31 de julio 2021</t>
  </si>
  <si>
    <t>julio-2021</t>
  </si>
  <si>
    <t>1102</t>
  </si>
  <si>
    <t>Inversiones Financieras a Corto Plazo</t>
  </si>
  <si>
    <t>110201</t>
  </si>
  <si>
    <t>Depósitos a Plazo Fijo</t>
  </si>
  <si>
    <t>110201003</t>
  </si>
  <si>
    <t>Dep. Plazo Fijo-Bco. de Reservas en RD$</t>
  </si>
  <si>
    <t>120604009</t>
  </si>
  <si>
    <t>Otras Construcciones y Mejoras</t>
  </si>
  <si>
    <t>210107</t>
  </si>
  <si>
    <t>Prestamos por Pagar</t>
  </si>
  <si>
    <t>210107002</t>
  </si>
  <si>
    <t>Préstamos por Pagar a Corto Plazo en US$</t>
  </si>
  <si>
    <t>210107010</t>
  </si>
  <si>
    <t>Prima en Préstamos por Pagar en US$</t>
  </si>
  <si>
    <t>510205011</t>
  </si>
  <si>
    <t>Intereses Sobre Prestamos</t>
  </si>
  <si>
    <t>Inversiones a corto plazo</t>
  </si>
  <si>
    <t>Inversiones a corto plazo (Nota 2)</t>
  </si>
  <si>
    <t>Cuentas y documentos por cobrar a corto plazo   (Nota 03)</t>
  </si>
  <si>
    <t>Pagos anticipados (Nota 04)</t>
  </si>
  <si>
    <t>Propiedad, planta y equipo neto (Nota 05)</t>
  </si>
  <si>
    <t>Activos intangibles (Nota 6)</t>
  </si>
  <si>
    <t>Otros activos no financieros  (Nota 07)</t>
  </si>
  <si>
    <t>Documentos y Cuentas por pagar a corto plazo  (Nota 08)</t>
  </si>
  <si>
    <t>Retenciones y acumulaciones por pagar (Nota 09)</t>
  </si>
  <si>
    <t>Prestamos por Pagar (Nota 10)</t>
  </si>
  <si>
    <t>Beneficios a empleados a corto plazo (Nota 11)</t>
  </si>
  <si>
    <t>Otros Pasivos Corrientes (Nota 12)</t>
  </si>
  <si>
    <t>Ingresos (Nota 13)</t>
  </si>
  <si>
    <t>Gastos (Notas 14,15,16,17,18)</t>
  </si>
  <si>
    <t xml:space="preserve">Sueldos, salarios y beneficios a empleados (Nota 14) </t>
  </si>
  <si>
    <t>Gastos por bienes y servicios (Nota 15)</t>
  </si>
  <si>
    <t>Gasto de depreciacion y amortizacion (Nota 16)</t>
  </si>
  <si>
    <t>Gastos financieros (Nota 17)</t>
  </si>
  <si>
    <t>Subvenciones y otros pagos por transferencias (Nota 18)</t>
  </si>
  <si>
    <t>Ganancia(perdida) por Dif. Cambiaria (Nota 19)</t>
  </si>
  <si>
    <t>NOTA 13 INGRESOS</t>
  </si>
  <si>
    <t>TOTAL NOTA 5</t>
  </si>
  <si>
    <t>NOTA 06</t>
  </si>
  <si>
    <t>NOTA 09</t>
  </si>
  <si>
    <t>NOTA 8</t>
  </si>
  <si>
    <t>TOTAL NOTA 8</t>
  </si>
  <si>
    <t>Nota 03: Cuentas y documentos por cobrar a corto plazo</t>
  </si>
  <si>
    <t>Nota 02: Inversiones a corto plazo</t>
  </si>
  <si>
    <t>Nota 04: Pagos anticipados</t>
  </si>
  <si>
    <t>Nota 05: Propiedad, planta y equipo neto</t>
  </si>
  <si>
    <t>Nota 06: Activos intangibles</t>
  </si>
  <si>
    <t>Nota 07:  Otros activos no financieros</t>
  </si>
  <si>
    <t>Nota 08: Documentos y Cuentas por pagar a corto plazo</t>
  </si>
  <si>
    <t>Nota 09: Retenciones y acumulaciones por pagar</t>
  </si>
  <si>
    <t>Nota 11: Beneficios a empleados a corto plazo</t>
  </si>
  <si>
    <t>Nota 10: Prestamos por Pagar</t>
  </si>
  <si>
    <t>Nota 12: Otros pasivos corrientes</t>
  </si>
  <si>
    <t xml:space="preserve">Nota 13: Ingresos </t>
  </si>
  <si>
    <t xml:space="preserve">Nota 14: Sueldos, salarios y beneficios a empleados </t>
  </si>
  <si>
    <t xml:space="preserve">Nota 15: Gastos por bienes y servicios </t>
  </si>
  <si>
    <t xml:space="preserve">Nota 16: Gasto de depreciacion y amortizacion </t>
  </si>
  <si>
    <t xml:space="preserve">Nota 17: Gastos financieros                                               </t>
  </si>
  <si>
    <t xml:space="preserve">Nota 18: Subvenciones y otros pagos por transferencias </t>
  </si>
  <si>
    <t>Nota 19: Ganancia (perdida) por diferencia cambiaria</t>
  </si>
  <si>
    <t>NOTA 19</t>
  </si>
  <si>
    <t>NOTA 18</t>
  </si>
  <si>
    <t>La tasa cambiaria en dolares fue de RD$56.99 para Julio 2021 segun tasa de cierre Banco Central.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</si>
</sst>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P_t_s_-;\-* #,##0.00\ _P_t_s_-;_-* &quot;-&quot;??\ _P_t_s_-;_-@_-"/>
    <numFmt numFmtId="165" formatCode="_-[$RD$-1C0A]* #,##0.00_-;\-[$RD$-1C0A]* #,##0.00_-;_-[$RD$-1C0A]* &quot;-&quot;??_-;_-@_-"/>
    <numFmt numFmtId="166" formatCode="_-* #,##0.00_-;\-* #,##0.00_-;_-* &quot;-&quot;??_-;_-@_-"/>
    <numFmt numFmtId="167" formatCode="#,##0.0000000000"/>
    <numFmt numFmtId="168" formatCode="#,##0.000000000"/>
    <numFmt numFmtId="169" formatCode="_-* #,##0.00\ _€_-;\-* #,##0.00\ _€_-;_-* &quot;-&quot;??\ _€_-;_-@_-"/>
    <numFmt numFmtId="170" formatCode="_(&quot;$&quot;* #,##0.00_);_(&quot;$&quot;* \(#,##0.00\);_(&quot;$&quot;* &quot;-&quot;??_);_(@_)"/>
  </numFmts>
  <fonts count="6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sz val="10"/>
      <color theme="1"/>
      <name val="Arial"/>
      <family val="2"/>
    </font>
    <font>
      <b/>
      <sz val="8"/>
      <color theme="1"/>
      <name val="MS Sans Serif"/>
      <family val="2"/>
    </font>
    <font>
      <b/>
      <sz val="10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MS Sans Serif"/>
      <family val="2"/>
    </font>
    <font>
      <sz val="10"/>
      <color theme="1"/>
      <name val="MS Sans Serif"/>
      <family val="2"/>
    </font>
    <font>
      <b/>
      <i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u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theme="1"/>
      <name val="MS Sans Serif"/>
      <family val="2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u/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sz val="11.5"/>
      <name val="Times New Roman"/>
      <family val="1"/>
    </font>
    <font>
      <b/>
      <sz val="11.5"/>
      <color indexed="8"/>
      <name val="Times New Roman"/>
      <family val="1"/>
    </font>
    <font>
      <b/>
      <sz val="11.5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MS Sans Serif"/>
      <family val="2"/>
    </font>
    <font>
      <sz val="10"/>
      <color rgb="FFFF0000"/>
      <name val="Arial"/>
      <family val="2"/>
    </font>
    <font>
      <sz val="8"/>
      <color indexed="12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name val="Times New Roman"/>
      <family val="1"/>
    </font>
    <font>
      <b/>
      <u/>
      <sz val="14"/>
      <name val="Times New Roman"/>
      <family val="1"/>
    </font>
    <font>
      <b/>
      <i/>
      <u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47BD3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6FE5F5"/>
        <bgColor indexed="64"/>
      </patternFill>
    </fill>
    <fill>
      <patternFill patternType="solid">
        <fgColor rgb="FFFE90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64"/>
      </top>
      <bottom style="medium">
        <color indexed="64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14"/>
      </left>
      <right/>
      <top/>
      <bottom/>
      <diagonal/>
    </border>
    <border>
      <left style="thin">
        <color indexed="20"/>
      </left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indexed="20"/>
      </right>
      <top style="medium">
        <color rgb="FF00206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medium">
        <color rgb="FF002060"/>
      </top>
      <bottom style="thin">
        <color indexed="20"/>
      </bottom>
      <diagonal/>
    </border>
    <border>
      <left style="medium">
        <color rgb="FF00206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 style="thin">
        <color indexed="20"/>
      </right>
      <top style="thin">
        <color indexed="20"/>
      </top>
      <bottom style="medium">
        <color rgb="FF00206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indexed="20"/>
      </right>
      <top style="thin">
        <color indexed="2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2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thin">
        <color indexed="20"/>
      </right>
      <top/>
      <bottom style="thin">
        <color indexed="20"/>
      </bottom>
      <diagonal/>
    </border>
    <border>
      <left style="medium">
        <color indexed="64"/>
      </left>
      <right style="thin">
        <color indexed="20"/>
      </right>
      <top style="medium">
        <color indexed="64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medium">
        <color indexed="64"/>
      </top>
      <bottom style="thin">
        <color indexed="20"/>
      </bottom>
      <diagonal/>
    </border>
    <border>
      <left style="medium">
        <color indexed="64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thin">
        <color indexed="20"/>
      </right>
      <top style="thin">
        <color indexed="20"/>
      </top>
      <bottom style="medium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20"/>
      </right>
      <top style="thin">
        <color indexed="20"/>
      </top>
      <bottom/>
      <diagonal/>
    </border>
    <border>
      <left style="medium">
        <color indexed="64"/>
      </left>
      <right style="thin">
        <color indexed="20"/>
      </right>
      <top/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 style="thin">
        <color indexed="20"/>
      </left>
      <right/>
      <top style="medium">
        <color rgb="FF00206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2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0"/>
      </right>
      <top style="medium">
        <color indexed="64"/>
      </top>
      <bottom/>
      <diagonal/>
    </border>
    <border>
      <left style="thin">
        <color indexed="20"/>
      </left>
      <right style="thin">
        <color indexed="20"/>
      </right>
      <top style="medium">
        <color indexed="64"/>
      </top>
      <bottom/>
      <diagonal/>
    </border>
    <border>
      <left style="thin">
        <color indexed="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0"/>
      </right>
      <top/>
      <bottom style="medium">
        <color indexed="64"/>
      </bottom>
      <diagonal/>
    </border>
    <border>
      <left style="thin">
        <color indexed="20"/>
      </left>
      <right style="thin">
        <color indexed="20"/>
      </right>
      <top/>
      <bottom style="medium">
        <color indexed="64"/>
      </bottom>
      <diagonal/>
    </border>
    <border>
      <left style="thin">
        <color indexed="20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675">
    <xf numFmtId="0" fontId="0" fillId="0" borderId="0" xfId="0"/>
    <xf numFmtId="0" fontId="0" fillId="2" borderId="0" xfId="0" applyFill="1"/>
    <xf numFmtId="164" fontId="3" fillId="2" borderId="0" xfId="1" applyFont="1" applyFill="1"/>
    <xf numFmtId="0" fontId="2" fillId="2" borderId="0" xfId="0" applyFont="1" applyFill="1"/>
    <xf numFmtId="164" fontId="2" fillId="2" borderId="0" xfId="1" applyFont="1" applyFill="1"/>
    <xf numFmtId="164" fontId="4" fillId="2" borderId="0" xfId="1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43" fontId="4" fillId="2" borderId="0" xfId="1" applyNumberFormat="1" applyFont="1" applyFill="1" applyBorder="1"/>
    <xf numFmtId="43" fontId="4" fillId="2" borderId="1" xfId="1" applyNumberFormat="1" applyFont="1" applyFill="1" applyBorder="1"/>
    <xf numFmtId="43" fontId="4" fillId="2" borderId="2" xfId="1" applyNumberFormat="1" applyFont="1" applyFill="1" applyBorder="1"/>
    <xf numFmtId="43" fontId="4" fillId="2" borderId="0" xfId="1" applyNumberFormat="1" applyFont="1" applyFill="1"/>
    <xf numFmtId="164" fontId="5" fillId="2" borderId="0" xfId="1" applyFont="1" applyFill="1"/>
    <xf numFmtId="43" fontId="4" fillId="2" borderId="2" xfId="0" applyNumberFormat="1" applyFont="1" applyFill="1" applyBorder="1"/>
    <xf numFmtId="164" fontId="2" fillId="2" borderId="0" xfId="1" applyFont="1" applyFill="1" applyAlignment="1">
      <alignment horizontal="right"/>
    </xf>
    <xf numFmtId="39" fontId="6" fillId="2" borderId="3" xfId="0" applyNumberFormat="1" applyFont="1" applyFill="1" applyBorder="1"/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/>
    <xf numFmtId="0" fontId="11" fillId="0" borderId="4" xfId="2" applyFont="1" applyFill="1" applyBorder="1" applyAlignment="1">
      <alignment horizontal="center"/>
    </xf>
    <xf numFmtId="43" fontId="11" fillId="0" borderId="4" xfId="2" applyNumberFormat="1" applyFont="1" applyFill="1" applyBorder="1" applyAlignment="1">
      <alignment horizontal="center"/>
    </xf>
    <xf numFmtId="0" fontId="12" fillId="0" borderId="0" xfId="2" applyFont="1" applyFill="1"/>
    <xf numFmtId="43" fontId="11" fillId="0" borderId="5" xfId="2" applyNumberFormat="1" applyFont="1" applyFill="1" applyBorder="1" applyAlignment="1">
      <alignment horizontal="right"/>
    </xf>
    <xf numFmtId="43" fontId="12" fillId="0" borderId="0" xfId="2" applyNumberFormat="1" applyFont="1" applyFill="1"/>
    <xf numFmtId="43" fontId="11" fillId="4" borderId="5" xfId="2" applyNumberFormat="1" applyFont="1" applyFill="1" applyBorder="1" applyAlignment="1">
      <alignment horizontal="right"/>
    </xf>
    <xf numFmtId="0" fontId="14" fillId="0" borderId="0" xfId="2" applyFont="1" applyFill="1"/>
    <xf numFmtId="0" fontId="19" fillId="0" borderId="4" xfId="2" applyFont="1" applyFill="1" applyBorder="1" applyAlignment="1">
      <alignment horizontal="center"/>
    </xf>
    <xf numFmtId="43" fontId="19" fillId="0" borderId="4" xfId="2" applyNumberFormat="1" applyFont="1" applyFill="1" applyBorder="1" applyAlignment="1">
      <alignment horizontal="center"/>
    </xf>
    <xf numFmtId="0" fontId="20" fillId="0" borderId="5" xfId="2" applyFont="1" applyFill="1" applyBorder="1" applyAlignment="1">
      <alignment horizontal="right"/>
    </xf>
    <xf numFmtId="0" fontId="20" fillId="0" borderId="5" xfId="2" applyFont="1" applyFill="1" applyBorder="1" applyAlignment="1">
      <alignment horizontal="left"/>
    </xf>
    <xf numFmtId="43" fontId="20" fillId="0" borderId="5" xfId="2" applyNumberFormat="1" applyFont="1" applyFill="1" applyBorder="1" applyAlignment="1">
      <alignment horizontal="right"/>
    </xf>
    <xf numFmtId="43" fontId="11" fillId="3" borderId="5" xfId="2" applyNumberFormat="1" applyFont="1" applyFill="1" applyBorder="1" applyAlignment="1">
      <alignment horizontal="right"/>
    </xf>
    <xf numFmtId="43" fontId="19" fillId="0" borderId="5" xfId="2" applyNumberFormat="1" applyFont="1" applyFill="1" applyBorder="1" applyAlignment="1">
      <alignment horizontal="right"/>
    </xf>
    <xf numFmtId="0" fontId="19" fillId="0" borderId="5" xfId="2" applyFont="1" applyFill="1" applyBorder="1" applyAlignment="1">
      <alignment horizontal="right"/>
    </xf>
    <xf numFmtId="4" fontId="15" fillId="2" borderId="0" xfId="0" applyNumberFormat="1" applyFont="1" applyFill="1"/>
    <xf numFmtId="0" fontId="6" fillId="2" borderId="0" xfId="0" applyFont="1" applyFill="1"/>
    <xf numFmtId="165" fontId="6" fillId="2" borderId="0" xfId="0" applyNumberFormat="1" applyFont="1" applyFill="1"/>
    <xf numFmtId="0" fontId="0" fillId="2" borderId="0" xfId="0" applyFill="1" applyAlignment="1">
      <alignment horizontal="center"/>
    </xf>
    <xf numFmtId="0" fontId="5" fillId="2" borderId="0" xfId="5" applyFont="1" applyFill="1" applyAlignment="1">
      <alignment horizontal="center"/>
    </xf>
    <xf numFmtId="0" fontId="1" fillId="2" borderId="0" xfId="5" applyFill="1"/>
    <xf numFmtId="0" fontId="22" fillId="2" borderId="0" xfId="5" applyFont="1" applyFill="1"/>
    <xf numFmtId="0" fontId="21" fillId="2" borderId="3" xfId="5" applyFont="1" applyFill="1" applyBorder="1"/>
    <xf numFmtId="0" fontId="8" fillId="2" borderId="3" xfId="5" applyFont="1" applyFill="1" applyBorder="1"/>
    <xf numFmtId="164" fontId="8" fillId="2" borderId="3" xfId="1" applyFont="1" applyFill="1" applyBorder="1"/>
    <xf numFmtId="0" fontId="22" fillId="2" borderId="3" xfId="5" applyFont="1" applyFill="1" applyBorder="1"/>
    <xf numFmtId="164" fontId="22" fillId="2" borderId="0" xfId="1" applyFont="1" applyFill="1" applyBorder="1"/>
    <xf numFmtId="0" fontId="4" fillId="2" borderId="0" xfId="5" applyFont="1" applyFill="1"/>
    <xf numFmtId="164" fontId="22" fillId="2" borderId="0" xfId="1" applyFont="1" applyFill="1"/>
    <xf numFmtId="166" fontId="4" fillId="2" borderId="0" xfId="1" applyNumberFormat="1" applyFont="1" applyFill="1" applyBorder="1" applyAlignment="1">
      <alignment horizontal="right"/>
    </xf>
    <xf numFmtId="0" fontId="8" fillId="2" borderId="0" xfId="5" applyFont="1" applyFill="1"/>
    <xf numFmtId="17" fontId="8" fillId="2" borderId="1" xfId="5" applyNumberFormat="1" applyFont="1" applyFill="1" applyBorder="1" applyAlignment="1">
      <alignment horizontal="center"/>
    </xf>
    <xf numFmtId="0" fontId="23" fillId="2" borderId="0" xfId="0" applyFont="1" applyFill="1"/>
    <xf numFmtId="0" fontId="8" fillId="2" borderId="0" xfId="5" applyFont="1" applyFill="1" applyAlignment="1">
      <alignment horizontal="center"/>
    </xf>
    <xf numFmtId="166" fontId="22" fillId="2" borderId="0" xfId="1" applyNumberFormat="1" applyFont="1" applyFill="1" applyBorder="1" applyAlignment="1">
      <alignment horizontal="right"/>
    </xf>
    <xf numFmtId="164" fontId="22" fillId="2" borderId="0" xfId="1" applyFont="1" applyFill="1" applyBorder="1" applyAlignment="1">
      <alignment horizontal="right"/>
    </xf>
    <xf numFmtId="164" fontId="22" fillId="2" borderId="0" xfId="6" applyFont="1" applyFill="1" applyAlignment="1">
      <alignment horizontal="right"/>
    </xf>
    <xf numFmtId="166" fontId="24" fillId="2" borderId="6" xfId="5" applyNumberFormat="1" applyFont="1" applyFill="1" applyBorder="1"/>
    <xf numFmtId="0" fontId="25" fillId="2" borderId="0" xfId="5" applyFont="1" applyFill="1"/>
    <xf numFmtId="164" fontId="25" fillId="2" borderId="0" xfId="1" applyFont="1" applyFill="1" applyBorder="1"/>
    <xf numFmtId="164" fontId="8" fillId="2" borderId="0" xfId="1" applyFont="1" applyFill="1" applyBorder="1"/>
    <xf numFmtId="164" fontId="21" fillId="2" borderId="3" xfId="1" applyFont="1" applyFill="1" applyBorder="1"/>
    <xf numFmtId="0" fontId="21" fillId="2" borderId="0" xfId="5" applyFont="1" applyFill="1"/>
    <xf numFmtId="0" fontId="22" fillId="2" borderId="0" xfId="5" applyFont="1" applyFill="1" applyAlignment="1">
      <alignment horizontal="left"/>
    </xf>
    <xf numFmtId="164" fontId="22" fillId="2" borderId="0" xfId="1" applyFont="1" applyFill="1" applyAlignment="1">
      <alignment horizontal="left"/>
    </xf>
    <xf numFmtId="164" fontId="21" fillId="2" borderId="0" xfId="1" applyFont="1" applyFill="1" applyBorder="1"/>
    <xf numFmtId="166" fontId="22" fillId="2" borderId="0" xfId="1" applyNumberFormat="1" applyFont="1" applyFill="1"/>
    <xf numFmtId="166" fontId="22" fillId="2" borderId="0" xfId="1" applyNumberFormat="1" applyFont="1" applyFill="1" applyBorder="1"/>
    <xf numFmtId="43" fontId="0" fillId="2" borderId="0" xfId="0" applyNumberFormat="1" applyFill="1"/>
    <xf numFmtId="166" fontId="22" fillId="2" borderId="0" xfId="5" applyNumberFormat="1" applyFont="1" applyFill="1"/>
    <xf numFmtId="166" fontId="22" fillId="2" borderId="1" xfId="1" applyNumberFormat="1" applyFont="1" applyFill="1" applyBorder="1"/>
    <xf numFmtId="166" fontId="8" fillId="2" borderId="6" xfId="5" applyNumberFormat="1" applyFont="1" applyFill="1" applyBorder="1"/>
    <xf numFmtId="166" fontId="22" fillId="2" borderId="0" xfId="1" applyNumberFormat="1" applyFont="1" applyFill="1" applyAlignment="1">
      <alignment horizontal="right"/>
    </xf>
    <xf numFmtId="49" fontId="21" fillId="2" borderId="0" xfId="5" applyNumberFormat="1" applyFont="1" applyFill="1"/>
    <xf numFmtId="166" fontId="22" fillId="2" borderId="1" xfId="5" applyNumberFormat="1" applyFont="1" applyFill="1" applyBorder="1"/>
    <xf numFmtId="166" fontId="8" fillId="2" borderId="0" xfId="5" applyNumberFormat="1" applyFont="1" applyFill="1"/>
    <xf numFmtId="0" fontId="2" fillId="2" borderId="0" xfId="5" applyFont="1" applyFill="1"/>
    <xf numFmtId="166" fontId="2" fillId="2" borderId="0" xfId="5" applyNumberFormat="1" applyFont="1" applyFill="1"/>
    <xf numFmtId="165" fontId="8" fillId="2" borderId="0" xfId="5" applyNumberFormat="1" applyFont="1" applyFill="1"/>
    <xf numFmtId="164" fontId="22" fillId="2" borderId="3" xfId="1" applyFont="1" applyFill="1" applyBorder="1"/>
    <xf numFmtId="164" fontId="21" fillId="2" borderId="0" xfId="1" applyFont="1" applyFill="1"/>
    <xf numFmtId="166" fontId="8" fillId="2" borderId="0" xfId="1" applyNumberFormat="1" applyFont="1" applyFill="1" applyBorder="1" applyAlignment="1">
      <alignment horizontal="right"/>
    </xf>
    <xf numFmtId="166" fontId="8" fillId="2" borderId="0" xfId="5" applyNumberFormat="1" applyFont="1" applyFill="1" applyAlignment="1">
      <alignment horizontal="center"/>
    </xf>
    <xf numFmtId="166" fontId="8" fillId="2" borderId="3" xfId="5" applyNumberFormat="1" applyFont="1" applyFill="1" applyBorder="1" applyAlignment="1">
      <alignment horizontal="center"/>
    </xf>
    <xf numFmtId="166" fontId="25" fillId="2" borderId="0" xfId="1" applyNumberFormat="1" applyFont="1" applyFill="1" applyBorder="1"/>
    <xf numFmtId="0" fontId="22" fillId="2" borderId="0" xfId="5" applyFont="1" applyFill="1" applyAlignment="1">
      <alignment horizontal="right"/>
    </xf>
    <xf numFmtId="166" fontId="8" fillId="2" borderId="6" xfId="1" applyNumberFormat="1" applyFont="1" applyFill="1" applyBorder="1"/>
    <xf numFmtId="166" fontId="4" fillId="2" borderId="0" xfId="5" applyNumberFormat="1" applyFont="1" applyFill="1"/>
    <xf numFmtId="164" fontId="24" fillId="2" borderId="0" xfId="1" applyFont="1" applyFill="1" applyBorder="1"/>
    <xf numFmtId="0" fontId="23" fillId="2" borderId="0" xfId="5" applyFont="1" applyFill="1"/>
    <xf numFmtId="166" fontId="22" fillId="2" borderId="6" xfId="1" applyNumberFormat="1" applyFont="1" applyFill="1" applyBorder="1"/>
    <xf numFmtId="164" fontId="22" fillId="2" borderId="0" xfId="6" applyFont="1" applyFill="1"/>
    <xf numFmtId="43" fontId="23" fillId="2" borderId="0" xfId="0" applyNumberFormat="1" applyFont="1" applyFill="1"/>
    <xf numFmtId="164" fontId="22" fillId="2" borderId="0" xfId="1" applyFont="1" applyFill="1" applyAlignment="1">
      <alignment horizontal="right"/>
    </xf>
    <xf numFmtId="166" fontId="8" fillId="2" borderId="0" xfId="1" applyNumberFormat="1" applyFont="1" applyFill="1" applyBorder="1"/>
    <xf numFmtId="166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/>
    <xf numFmtId="15" fontId="21" fillId="2" borderId="0" xfId="5" applyNumberFormat="1" applyFont="1" applyFill="1" applyAlignment="1">
      <alignment horizontal="center"/>
    </xf>
    <xf numFmtId="164" fontId="22" fillId="2" borderId="3" xfId="1" applyFont="1" applyFill="1" applyBorder="1" applyAlignment="1">
      <alignment horizontal="right"/>
    </xf>
    <xf numFmtId="166" fontId="24" fillId="2" borderId="6" xfId="1" applyNumberFormat="1" applyFont="1" applyFill="1" applyBorder="1"/>
    <xf numFmtId="166" fontId="24" fillId="2" borderId="3" xfId="1" applyNumberFormat="1" applyFont="1" applyFill="1" applyBorder="1"/>
    <xf numFmtId="166" fontId="24" fillId="2" borderId="0" xfId="1" applyNumberFormat="1" applyFont="1" applyFill="1"/>
    <xf numFmtId="166" fontId="25" fillId="2" borderId="0" xfId="1" applyNumberFormat="1" applyFont="1" applyFill="1"/>
    <xf numFmtId="166" fontId="4" fillId="2" borderId="0" xfId="1" applyNumberFormat="1" applyFont="1" applyFill="1"/>
    <xf numFmtId="166" fontId="22" fillId="2" borderId="3" xfId="1" applyNumberFormat="1" applyFont="1" applyFill="1" applyBorder="1"/>
    <xf numFmtId="166" fontId="22" fillId="2" borderId="3" xfId="5" applyNumberFormat="1" applyFont="1" applyFill="1" applyBorder="1"/>
    <xf numFmtId="4" fontId="2" fillId="2" borderId="0" xfId="1" applyNumberFormat="1" applyFont="1" applyFill="1" applyBorder="1"/>
    <xf numFmtId="17" fontId="8" fillId="2" borderId="0" xfId="5" applyNumberFormat="1" applyFont="1" applyFill="1" applyAlignment="1">
      <alignment horizontal="center"/>
    </xf>
    <xf numFmtId="4" fontId="22" fillId="2" borderId="0" xfId="5" applyNumberFormat="1" applyFont="1" applyFill="1"/>
    <xf numFmtId="4" fontId="4" fillId="2" borderId="0" xfId="5" applyNumberFormat="1" applyFont="1" applyFill="1"/>
    <xf numFmtId="4" fontId="22" fillId="2" borderId="0" xfId="1" applyNumberFormat="1" applyFont="1" applyFill="1" applyBorder="1"/>
    <xf numFmtId="4" fontId="8" fillId="2" borderId="6" xfId="1" applyNumberFormat="1" applyFont="1" applyFill="1" applyBorder="1"/>
    <xf numFmtId="0" fontId="26" fillId="2" borderId="0" xfId="5" applyFont="1" applyFill="1"/>
    <xf numFmtId="166" fontId="26" fillId="2" borderId="0" xfId="1" applyNumberFormat="1" applyFont="1" applyFill="1" applyBorder="1"/>
    <xf numFmtId="164" fontId="22" fillId="2" borderId="0" xfId="6" applyFont="1" applyFill="1" applyBorder="1" applyAlignment="1">
      <alignment horizontal="right"/>
    </xf>
    <xf numFmtId="0" fontId="17" fillId="2" borderId="0" xfId="0" applyFont="1" applyFill="1"/>
    <xf numFmtId="0" fontId="27" fillId="2" borderId="0" xfId="5" applyFont="1" applyFill="1"/>
    <xf numFmtId="0" fontId="11" fillId="4" borderId="5" xfId="2" applyFont="1" applyFill="1" applyBorder="1" applyAlignment="1">
      <alignment horizontal="left"/>
    </xf>
    <xf numFmtId="43" fontId="11" fillId="5" borderId="5" xfId="2" applyNumberFormat="1" applyFont="1" applyFill="1" applyBorder="1" applyAlignment="1">
      <alignment horizontal="right"/>
    </xf>
    <xf numFmtId="0" fontId="11" fillId="5" borderId="5" xfId="2" applyFont="1" applyFill="1" applyBorder="1" applyAlignment="1">
      <alignment horizontal="left"/>
    </xf>
    <xf numFmtId="0" fontId="16" fillId="2" borderId="0" xfId="0" applyFont="1" applyFill="1"/>
    <xf numFmtId="0" fontId="4" fillId="2" borderId="0" xfId="5" applyFont="1" applyFill="1" applyAlignment="1">
      <alignment horizontal="center"/>
    </xf>
    <xf numFmtId="164" fontId="4" fillId="2" borderId="0" xfId="1" applyFont="1" applyFill="1" applyBorder="1"/>
    <xf numFmtId="164" fontId="4" fillId="2" borderId="0" xfId="6" applyFont="1" applyFill="1" applyAlignment="1">
      <alignment horizontal="right"/>
    </xf>
    <xf numFmtId="164" fontId="2" fillId="2" borderId="0" xfId="1" applyFont="1" applyFill="1" applyBorder="1"/>
    <xf numFmtId="164" fontId="4" fillId="2" borderId="0" xfId="1" applyFont="1" applyFill="1" applyAlignment="1">
      <alignment horizontal="left"/>
    </xf>
    <xf numFmtId="166" fontId="4" fillId="2" borderId="0" xfId="1" applyNumberFormat="1" applyFont="1" applyFill="1" applyBorder="1"/>
    <xf numFmtId="43" fontId="16" fillId="2" borderId="0" xfId="0" applyNumberFormat="1" applyFont="1" applyFill="1"/>
    <xf numFmtId="164" fontId="28" fillId="2" borderId="0" xfId="1" applyFont="1" applyFill="1"/>
    <xf numFmtId="0" fontId="19" fillId="0" borderId="4" xfId="0" applyFont="1" applyFill="1" applyBorder="1" applyAlignment="1">
      <alignment horizontal="center"/>
    </xf>
    <xf numFmtId="0" fontId="0" fillId="0" borderId="0" xfId="0" applyFont="1" applyFill="1"/>
    <xf numFmtId="0" fontId="19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left"/>
    </xf>
    <xf numFmtId="4" fontId="19" fillId="0" borderId="4" xfId="0" applyNumberFormat="1" applyFont="1" applyFill="1" applyBorder="1" applyAlignment="1">
      <alignment horizontal="center"/>
    </xf>
    <xf numFmtId="4" fontId="19" fillId="0" borderId="5" xfId="0" applyNumberFormat="1" applyFont="1" applyFill="1" applyBorder="1" applyAlignment="1">
      <alignment horizontal="right"/>
    </xf>
    <xf numFmtId="4" fontId="0" fillId="0" borderId="0" xfId="0" applyNumberFormat="1" applyFont="1" applyFill="1"/>
    <xf numFmtId="0" fontId="29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4" fontId="29" fillId="0" borderId="4" xfId="0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right"/>
    </xf>
    <xf numFmtId="0" fontId="11" fillId="7" borderId="5" xfId="2" applyFont="1" applyFill="1" applyBorder="1" applyAlignment="1">
      <alignment horizontal="left"/>
    </xf>
    <xf numFmtId="43" fontId="11" fillId="7" borderId="5" xfId="2" applyNumberFormat="1" applyFont="1" applyFill="1" applyBorder="1" applyAlignment="1">
      <alignment horizontal="right"/>
    </xf>
    <xf numFmtId="0" fontId="13" fillId="7" borderId="5" xfId="2" applyFont="1" applyFill="1" applyBorder="1" applyAlignment="1">
      <alignment horizontal="left"/>
    </xf>
    <xf numFmtId="43" fontId="13" fillId="7" borderId="5" xfId="2" applyNumberFormat="1" applyFont="1" applyFill="1" applyBorder="1" applyAlignment="1">
      <alignment horizontal="right"/>
    </xf>
    <xf numFmtId="0" fontId="11" fillId="9" borderId="5" xfId="2" applyFont="1" applyFill="1" applyBorder="1" applyAlignment="1">
      <alignment horizontal="left"/>
    </xf>
    <xf numFmtId="43" fontId="11" fillId="9" borderId="5" xfId="2" applyNumberFormat="1" applyFont="1" applyFill="1" applyBorder="1" applyAlignment="1">
      <alignment horizontal="right"/>
    </xf>
    <xf numFmtId="0" fontId="11" fillId="11" borderId="5" xfId="2" applyFont="1" applyFill="1" applyBorder="1" applyAlignment="1">
      <alignment horizontal="left"/>
    </xf>
    <xf numFmtId="0" fontId="13" fillId="11" borderId="5" xfId="2" applyFont="1" applyFill="1" applyBorder="1" applyAlignment="1">
      <alignment horizontal="left"/>
    </xf>
    <xf numFmtId="43" fontId="11" fillId="11" borderId="5" xfId="2" applyNumberFormat="1" applyFont="1" applyFill="1" applyBorder="1" applyAlignment="1">
      <alignment horizontal="right"/>
    </xf>
    <xf numFmtId="0" fontId="11" fillId="3" borderId="5" xfId="2" applyFont="1" applyFill="1" applyBorder="1" applyAlignment="1">
      <alignment horizontal="left"/>
    </xf>
    <xf numFmtId="0" fontId="12" fillId="0" borderId="7" xfId="2" applyFont="1" applyFill="1" applyBorder="1"/>
    <xf numFmtId="43" fontId="12" fillId="0" borderId="7" xfId="2" applyNumberFormat="1" applyFont="1" applyFill="1" applyBorder="1"/>
    <xf numFmtId="0" fontId="11" fillId="12" borderId="5" xfId="2" applyFont="1" applyFill="1" applyBorder="1" applyAlignment="1">
      <alignment horizontal="left"/>
    </xf>
    <xf numFmtId="43" fontId="11" fillId="3" borderId="8" xfId="2" applyNumberFormat="1" applyFont="1" applyFill="1" applyBorder="1" applyAlignment="1">
      <alignment horizontal="right"/>
    </xf>
    <xf numFmtId="43" fontId="11" fillId="9" borderId="8" xfId="2" applyNumberFormat="1" applyFont="1" applyFill="1" applyBorder="1" applyAlignment="1">
      <alignment horizontal="right"/>
    </xf>
    <xf numFmtId="43" fontId="11" fillId="9" borderId="9" xfId="2" applyNumberFormat="1" applyFont="1" applyFill="1" applyBorder="1" applyAlignment="1">
      <alignment horizontal="right"/>
    </xf>
    <xf numFmtId="43" fontId="11" fillId="4" borderId="8" xfId="2" applyNumberFormat="1" applyFont="1" applyFill="1" applyBorder="1" applyAlignment="1">
      <alignment horizontal="right"/>
    </xf>
    <xf numFmtId="43" fontId="11" fillId="5" borderId="9" xfId="2" applyNumberFormat="1" applyFont="1" applyFill="1" applyBorder="1" applyAlignment="1">
      <alignment horizontal="right"/>
    </xf>
    <xf numFmtId="0" fontId="20" fillId="7" borderId="5" xfId="2" applyFont="1" applyFill="1" applyBorder="1" applyAlignment="1">
      <alignment horizontal="right"/>
    </xf>
    <xf numFmtId="0" fontId="20" fillId="7" borderId="5" xfId="2" applyFont="1" applyFill="1" applyBorder="1" applyAlignment="1">
      <alignment horizontal="left"/>
    </xf>
    <xf numFmtId="43" fontId="20" fillId="7" borderId="5" xfId="2" applyNumberFormat="1" applyFont="1" applyFill="1" applyBorder="1" applyAlignment="1">
      <alignment horizontal="right"/>
    </xf>
    <xf numFmtId="0" fontId="20" fillId="4" borderId="5" xfId="2" applyFont="1" applyFill="1" applyBorder="1" applyAlignment="1">
      <alignment horizontal="right"/>
    </xf>
    <xf numFmtId="0" fontId="20" fillId="4" borderId="5" xfId="2" applyFont="1" applyFill="1" applyBorder="1" applyAlignment="1">
      <alignment horizontal="left"/>
    </xf>
    <xf numFmtId="43" fontId="20" fillId="4" borderId="5" xfId="2" applyNumberFormat="1" applyFont="1" applyFill="1" applyBorder="1" applyAlignment="1">
      <alignment horizontal="right"/>
    </xf>
    <xf numFmtId="0" fontId="20" fillId="9" borderId="5" xfId="2" applyFont="1" applyFill="1" applyBorder="1" applyAlignment="1">
      <alignment horizontal="right"/>
    </xf>
    <xf numFmtId="0" fontId="20" fillId="9" borderId="5" xfId="2" applyFont="1" applyFill="1" applyBorder="1" applyAlignment="1">
      <alignment horizontal="left"/>
    </xf>
    <xf numFmtId="43" fontId="20" fillId="9" borderId="5" xfId="2" applyNumberFormat="1" applyFont="1" applyFill="1" applyBorder="1" applyAlignment="1">
      <alignment horizontal="right"/>
    </xf>
    <xf numFmtId="0" fontId="20" fillId="8" borderId="5" xfId="2" applyFont="1" applyFill="1" applyBorder="1" applyAlignment="1">
      <alignment horizontal="right"/>
    </xf>
    <xf numFmtId="0" fontId="20" fillId="8" borderId="5" xfId="2" applyFont="1" applyFill="1" applyBorder="1" applyAlignment="1">
      <alignment horizontal="left"/>
    </xf>
    <xf numFmtId="43" fontId="20" fillId="8" borderId="5" xfId="2" applyNumberFormat="1" applyFont="1" applyFill="1" applyBorder="1" applyAlignment="1">
      <alignment horizontal="right"/>
    </xf>
    <xf numFmtId="0" fontId="20" fillId="11" borderId="5" xfId="2" applyFont="1" applyFill="1" applyBorder="1" applyAlignment="1">
      <alignment horizontal="right"/>
    </xf>
    <xf numFmtId="0" fontId="20" fillId="11" borderId="5" xfId="2" applyFont="1" applyFill="1" applyBorder="1" applyAlignment="1">
      <alignment horizontal="left"/>
    </xf>
    <xf numFmtId="43" fontId="20" fillId="11" borderId="5" xfId="2" applyNumberFormat="1" applyFont="1" applyFill="1" applyBorder="1" applyAlignment="1">
      <alignment horizontal="right"/>
    </xf>
    <xf numFmtId="43" fontId="19" fillId="4" borderId="5" xfId="2" applyNumberFormat="1" applyFont="1" applyFill="1" applyBorder="1" applyAlignment="1">
      <alignment horizontal="right"/>
    </xf>
    <xf numFmtId="0" fontId="20" fillId="10" borderId="5" xfId="2" applyFont="1" applyFill="1" applyBorder="1" applyAlignment="1">
      <alignment horizontal="right"/>
    </xf>
    <xf numFmtId="0" fontId="20" fillId="10" borderId="5" xfId="2" applyFont="1" applyFill="1" applyBorder="1" applyAlignment="1">
      <alignment horizontal="left"/>
    </xf>
    <xf numFmtId="43" fontId="20" fillId="10" borderId="5" xfId="2" applyNumberFormat="1" applyFont="1" applyFill="1" applyBorder="1" applyAlignment="1">
      <alignment horizontal="right"/>
    </xf>
    <xf numFmtId="0" fontId="20" fillId="3" borderId="5" xfId="2" applyFont="1" applyFill="1" applyBorder="1" applyAlignment="1">
      <alignment horizontal="right"/>
    </xf>
    <xf numFmtId="0" fontId="20" fillId="3" borderId="5" xfId="2" applyFont="1" applyFill="1" applyBorder="1" applyAlignment="1">
      <alignment horizontal="left"/>
    </xf>
    <xf numFmtId="43" fontId="20" fillId="3" borderId="5" xfId="2" applyNumberFormat="1" applyFont="1" applyFill="1" applyBorder="1" applyAlignment="1">
      <alignment horizontal="right"/>
    </xf>
    <xf numFmtId="0" fontId="20" fillId="13" borderId="5" xfId="2" applyFont="1" applyFill="1" applyBorder="1" applyAlignment="1">
      <alignment horizontal="right"/>
    </xf>
    <xf numFmtId="0" fontId="20" fillId="13" borderId="5" xfId="2" applyFont="1" applyFill="1" applyBorder="1" applyAlignment="1">
      <alignment horizontal="left"/>
    </xf>
    <xf numFmtId="43" fontId="20" fillId="13" borderId="5" xfId="2" applyNumberFormat="1" applyFont="1" applyFill="1" applyBorder="1" applyAlignment="1">
      <alignment horizontal="right"/>
    </xf>
    <xf numFmtId="0" fontId="20" fillId="6" borderId="5" xfId="2" applyFont="1" applyFill="1" applyBorder="1" applyAlignment="1">
      <alignment horizontal="right"/>
    </xf>
    <xf numFmtId="0" fontId="20" fillId="6" borderId="5" xfId="2" applyFont="1" applyFill="1" applyBorder="1" applyAlignment="1">
      <alignment horizontal="left"/>
    </xf>
    <xf numFmtId="43" fontId="20" fillId="6" borderId="5" xfId="2" applyNumberFormat="1" applyFont="1" applyFill="1" applyBorder="1" applyAlignment="1">
      <alignment horizontal="right"/>
    </xf>
    <xf numFmtId="0" fontId="20" fillId="14" borderId="5" xfId="2" applyFont="1" applyFill="1" applyBorder="1" applyAlignment="1">
      <alignment horizontal="right"/>
    </xf>
    <xf numFmtId="0" fontId="20" fillId="14" borderId="5" xfId="2" applyFont="1" applyFill="1" applyBorder="1" applyAlignment="1">
      <alignment horizontal="left"/>
    </xf>
    <xf numFmtId="43" fontId="20" fillId="14" borderId="5" xfId="2" applyNumberFormat="1" applyFont="1" applyFill="1" applyBorder="1" applyAlignment="1">
      <alignment horizontal="right"/>
    </xf>
    <xf numFmtId="0" fontId="20" fillId="15" borderId="5" xfId="2" applyFont="1" applyFill="1" applyBorder="1" applyAlignment="1">
      <alignment horizontal="right"/>
    </xf>
    <xf numFmtId="0" fontId="20" fillId="15" borderId="5" xfId="2" applyFont="1" applyFill="1" applyBorder="1" applyAlignment="1">
      <alignment horizontal="left"/>
    </xf>
    <xf numFmtId="43" fontId="20" fillId="15" borderId="5" xfId="2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/>
    </xf>
    <xf numFmtId="4" fontId="11" fillId="0" borderId="13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4" fontId="11" fillId="0" borderId="10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left"/>
    </xf>
    <xf numFmtId="4" fontId="11" fillId="0" borderId="8" xfId="0" applyNumberFormat="1" applyFont="1" applyFill="1" applyBorder="1" applyAlignment="1">
      <alignment horizontal="right"/>
    </xf>
    <xf numFmtId="0" fontId="11" fillId="0" borderId="16" xfId="0" applyFont="1" applyFill="1" applyBorder="1" applyAlignment="1">
      <alignment horizontal="left"/>
    </xf>
    <xf numFmtId="4" fontId="11" fillId="0" borderId="16" xfId="0" applyNumberFormat="1" applyFont="1" applyFill="1" applyBorder="1" applyAlignment="1">
      <alignment horizontal="right"/>
    </xf>
    <xf numFmtId="4" fontId="11" fillId="0" borderId="20" xfId="0" applyNumberFormat="1" applyFont="1" applyFill="1" applyBorder="1" applyAlignment="1">
      <alignment horizontal="right"/>
    </xf>
    <xf numFmtId="0" fontId="11" fillId="0" borderId="29" xfId="0" applyFont="1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1" fontId="17" fillId="0" borderId="0" xfId="0" applyNumberFormat="1" applyFont="1" applyAlignment="1"/>
    <xf numFmtId="0" fontId="13" fillId="5" borderId="5" xfId="2" applyFont="1" applyFill="1" applyBorder="1" applyAlignment="1">
      <alignment horizontal="left"/>
    </xf>
    <xf numFmtId="43" fontId="13" fillId="5" borderId="5" xfId="2" applyNumberFormat="1" applyFont="1" applyFill="1" applyBorder="1" applyAlignment="1">
      <alignment horizontal="right"/>
    </xf>
    <xf numFmtId="43" fontId="13" fillId="5" borderId="9" xfId="2" applyNumberFormat="1" applyFont="1" applyFill="1" applyBorder="1" applyAlignment="1">
      <alignment horizontal="right"/>
    </xf>
    <xf numFmtId="0" fontId="0" fillId="0" borderId="0" xfId="0" applyFill="1"/>
    <xf numFmtId="0" fontId="31" fillId="0" borderId="0" xfId="0" applyFont="1" applyFill="1"/>
    <xf numFmtId="0" fontId="32" fillId="0" borderId="0" xfId="0" applyFont="1" applyFill="1"/>
    <xf numFmtId="43" fontId="32" fillId="0" borderId="0" xfId="7" applyFont="1" applyFill="1"/>
    <xf numFmtId="43" fontId="0" fillId="0" borderId="0" xfId="7" applyFont="1" applyFill="1"/>
    <xf numFmtId="43" fontId="31" fillId="0" borderId="3" xfId="7" applyFont="1" applyFill="1" applyBorder="1"/>
    <xf numFmtId="43" fontId="31" fillId="0" borderId="0" xfId="7" applyFont="1" applyFill="1" applyBorder="1"/>
    <xf numFmtId="43" fontId="31" fillId="0" borderId="0" xfId="7" applyFont="1" applyFill="1"/>
    <xf numFmtId="0" fontId="32" fillId="0" borderId="1" xfId="0" applyFont="1" applyFill="1" applyBorder="1"/>
    <xf numFmtId="43" fontId="32" fillId="0" borderId="1" xfId="7" applyFont="1" applyFill="1" applyBorder="1"/>
    <xf numFmtId="0" fontId="33" fillId="16" borderId="0" xfId="0" applyFont="1" applyFill="1"/>
    <xf numFmtId="43" fontId="33" fillId="16" borderId="3" xfId="7" applyFont="1" applyFill="1" applyBorder="1"/>
    <xf numFmtId="0" fontId="0" fillId="0" borderId="0" xfId="0" applyFill="1" applyAlignment="1">
      <alignment horizontal="left"/>
    </xf>
    <xf numFmtId="0" fontId="31" fillId="0" borderId="0" xfId="0" applyFont="1" applyFill="1" applyBorder="1"/>
    <xf numFmtId="0" fontId="32" fillId="0" borderId="0" xfId="0" applyFont="1" applyFill="1" applyBorder="1"/>
    <xf numFmtId="0" fontId="17" fillId="0" borderId="0" xfId="0" applyFont="1" applyFill="1"/>
    <xf numFmtId="0" fontId="33" fillId="2" borderId="0" xfId="0" applyFont="1" applyFill="1" applyAlignment="1">
      <alignment horizontal="left"/>
    </xf>
    <xf numFmtId="0" fontId="33" fillId="2" borderId="0" xfId="0" applyFont="1" applyFill="1"/>
    <xf numFmtId="43" fontId="33" fillId="2" borderId="0" xfId="7" applyFont="1" applyFill="1" applyBorder="1"/>
    <xf numFmtId="0" fontId="19" fillId="0" borderId="5" xfId="2" applyFont="1" applyFill="1" applyBorder="1" applyAlignment="1">
      <alignment horizontal="left"/>
    </xf>
    <xf numFmtId="0" fontId="19" fillId="3" borderId="5" xfId="2" applyFont="1" applyFill="1" applyBorder="1" applyAlignment="1">
      <alignment horizontal="left"/>
    </xf>
    <xf numFmtId="43" fontId="19" fillId="3" borderId="5" xfId="2" applyNumberFormat="1" applyFont="1" applyFill="1" applyBorder="1" applyAlignment="1">
      <alignment horizontal="right"/>
    </xf>
    <xf numFmtId="0" fontId="19" fillId="13" borderId="5" xfId="2" applyFont="1" applyFill="1" applyBorder="1" applyAlignment="1">
      <alignment horizontal="left"/>
    </xf>
    <xf numFmtId="43" fontId="19" fillId="13" borderId="5" xfId="2" applyNumberFormat="1" applyFont="1" applyFill="1" applyBorder="1" applyAlignment="1">
      <alignment horizontal="right"/>
    </xf>
    <xf numFmtId="0" fontId="14" fillId="3" borderId="0" xfId="2" applyFont="1" applyFill="1"/>
    <xf numFmtId="43" fontId="11" fillId="7" borderId="9" xfId="2" applyNumberFormat="1" applyFont="1" applyFill="1" applyBorder="1" applyAlignment="1">
      <alignment horizontal="right"/>
    </xf>
    <xf numFmtId="0" fontId="13" fillId="9" borderId="5" xfId="2" applyFont="1" applyFill="1" applyBorder="1" applyAlignment="1">
      <alignment horizontal="left"/>
    </xf>
    <xf numFmtId="43" fontId="13" fillId="9" borderId="5" xfId="2" applyNumberFormat="1" applyFont="1" applyFill="1" applyBorder="1" applyAlignment="1">
      <alignment horizontal="right"/>
    </xf>
    <xf numFmtId="43" fontId="13" fillId="4" borderId="5" xfId="2" applyNumberFormat="1" applyFont="1" applyFill="1" applyBorder="1" applyAlignment="1">
      <alignment horizontal="right"/>
    </xf>
    <xf numFmtId="4" fontId="12" fillId="0" borderId="0" xfId="2" applyNumberFormat="1" applyFont="1" applyFill="1"/>
    <xf numFmtId="4" fontId="14" fillId="0" borderId="0" xfId="2" applyNumberFormat="1" applyFont="1" applyFill="1"/>
    <xf numFmtId="43" fontId="14" fillId="0" borderId="3" xfId="2" applyNumberFormat="1" applyFont="1" applyFill="1" applyBorder="1"/>
    <xf numFmtId="0" fontId="11" fillId="0" borderId="44" xfId="0" applyFont="1" applyFill="1" applyBorder="1" applyAlignment="1">
      <alignment horizontal="left"/>
    </xf>
    <xf numFmtId="4" fontId="17" fillId="0" borderId="50" xfId="0" applyNumberFormat="1" applyFont="1" applyBorder="1" applyAlignment="1">
      <alignment horizontal="center"/>
    </xf>
    <xf numFmtId="43" fontId="35" fillId="3" borderId="5" xfId="2" applyNumberFormat="1" applyFont="1" applyFill="1" applyBorder="1" applyAlignment="1">
      <alignment horizontal="right"/>
    </xf>
    <xf numFmtId="43" fontId="0" fillId="0" borderId="0" xfId="0" applyNumberFormat="1" applyFill="1"/>
    <xf numFmtId="4" fontId="0" fillId="0" borderId="0" xfId="0" applyNumberFormat="1"/>
    <xf numFmtId="1" fontId="11" fillId="0" borderId="15" xfId="0" applyNumberFormat="1" applyFont="1" applyFill="1" applyBorder="1" applyAlignment="1">
      <alignment horizontal="left"/>
    </xf>
    <xf numFmtId="1" fontId="11" fillId="0" borderId="17" xfId="0" applyNumberFormat="1" applyFont="1" applyFill="1" applyBorder="1" applyAlignment="1">
      <alignment horizontal="left"/>
    </xf>
    <xf numFmtId="0" fontId="32" fillId="0" borderId="0" xfId="0" applyFont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15" fontId="28" fillId="2" borderId="0" xfId="5" applyNumberFormat="1" applyFont="1" applyFill="1" applyAlignment="1">
      <alignment horizontal="left"/>
    </xf>
    <xf numFmtId="0" fontId="40" fillId="2" borderId="0" xfId="0" applyFont="1" applyFill="1"/>
    <xf numFmtId="0" fontId="3" fillId="2" borderId="0" xfId="0" applyFont="1" applyFill="1"/>
    <xf numFmtId="0" fontId="41" fillId="2" borderId="0" xfId="0" applyFont="1" applyFill="1"/>
    <xf numFmtId="4" fontId="42" fillId="2" borderId="0" xfId="0" applyNumberFormat="1" applyFont="1" applyFill="1"/>
    <xf numFmtId="4" fontId="43" fillId="2" borderId="2" xfId="0" applyNumberFormat="1" applyFont="1" applyFill="1" applyBorder="1"/>
    <xf numFmtId="0" fontId="42" fillId="2" borderId="0" xfId="0" applyFont="1" applyFill="1"/>
    <xf numFmtId="0" fontId="44" fillId="2" borderId="0" xfId="0" applyFont="1" applyFill="1"/>
    <xf numFmtId="4" fontId="44" fillId="0" borderId="1" xfId="0" applyNumberFormat="1" applyFont="1" applyFill="1" applyBorder="1"/>
    <xf numFmtId="4" fontId="45" fillId="2" borderId="2" xfId="0" applyNumberFormat="1" applyFont="1" applyFill="1" applyBorder="1"/>
    <xf numFmtId="4" fontId="45" fillId="2" borderId="0" xfId="0" applyNumberFormat="1" applyFont="1" applyFill="1"/>
    <xf numFmtId="165" fontId="45" fillId="2" borderId="6" xfId="0" applyNumberFormat="1" applyFont="1" applyFill="1" applyBorder="1"/>
    <xf numFmtId="4" fontId="44" fillId="2" borderId="0" xfId="0" applyNumberFormat="1" applyFont="1" applyFill="1"/>
    <xf numFmtId="4" fontId="46" fillId="2" borderId="2" xfId="0" applyNumberFormat="1" applyFont="1" applyFill="1" applyBorder="1"/>
    <xf numFmtId="165" fontId="45" fillId="2" borderId="3" xfId="0" applyNumberFormat="1" applyFont="1" applyFill="1" applyBorder="1"/>
    <xf numFmtId="0" fontId="45" fillId="2" borderId="0" xfId="0" applyFont="1" applyFill="1"/>
    <xf numFmtId="0" fontId="47" fillId="2" borderId="0" xfId="0" applyFont="1" applyFill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43" fontId="39" fillId="2" borderId="0" xfId="1" applyNumberFormat="1" applyFont="1" applyFill="1" applyBorder="1"/>
    <xf numFmtId="43" fontId="39" fillId="2" borderId="2" xfId="1" applyNumberFormat="1" applyFont="1" applyFill="1" applyBorder="1"/>
    <xf numFmtId="164" fontId="39" fillId="2" borderId="0" xfId="1" applyFont="1" applyFill="1"/>
    <xf numFmtId="43" fontId="39" fillId="2" borderId="0" xfId="1" applyNumberFormat="1" applyFont="1" applyFill="1"/>
    <xf numFmtId="43" fontId="39" fillId="2" borderId="2" xfId="0" applyNumberFormat="1" applyFont="1" applyFill="1" applyBorder="1"/>
    <xf numFmtId="39" fontId="38" fillId="2" borderId="3" xfId="0" applyNumberFormat="1" applyFont="1" applyFill="1" applyBorder="1"/>
    <xf numFmtId="0" fontId="3" fillId="2" borderId="0" xfId="0" applyFont="1" applyFill="1" applyAlignment="1"/>
    <xf numFmtId="15" fontId="3" fillId="2" borderId="0" xfId="5" applyNumberFormat="1" applyFont="1" applyFill="1" applyAlignment="1">
      <alignment horizontal="left"/>
    </xf>
    <xf numFmtId="4" fontId="45" fillId="2" borderId="0" xfId="0" applyNumberFormat="1" applyFont="1" applyFill="1" applyBorder="1"/>
    <xf numFmtId="43" fontId="11" fillId="12" borderId="32" xfId="2" applyNumberFormat="1" applyFont="1" applyFill="1" applyBorder="1" applyAlignment="1">
      <alignment horizontal="right"/>
    </xf>
    <xf numFmtId="43" fontId="14" fillId="0" borderId="0" xfId="2" applyNumberFormat="1" applyFont="1" applyFill="1"/>
    <xf numFmtId="0" fontId="11" fillId="0" borderId="7" xfId="0" applyFont="1" applyFill="1" applyBorder="1" applyAlignment="1">
      <alignment horizontal="left"/>
    </xf>
    <xf numFmtId="4" fontId="11" fillId="0" borderId="7" xfId="0" applyNumberFormat="1" applyFont="1" applyFill="1" applyBorder="1" applyAlignment="1">
      <alignment horizontal="right"/>
    </xf>
    <xf numFmtId="4" fontId="14" fillId="3" borderId="0" xfId="2" applyNumberFormat="1" applyFont="1" applyFill="1"/>
    <xf numFmtId="4" fontId="0" fillId="0" borderId="0" xfId="0" applyNumberFormat="1" applyFill="1"/>
    <xf numFmtId="168" fontId="16" fillId="2" borderId="0" xfId="0" applyNumberFormat="1" applyFont="1" applyFill="1"/>
    <xf numFmtId="0" fontId="12" fillId="3" borderId="0" xfId="2" applyFont="1" applyFill="1"/>
    <xf numFmtId="4" fontId="12" fillId="3" borderId="0" xfId="2" applyNumberFormat="1" applyFont="1" applyFill="1"/>
    <xf numFmtId="43" fontId="11" fillId="0" borderId="0" xfId="2" applyNumberFormat="1" applyFont="1" applyFill="1" applyBorder="1" applyAlignment="1">
      <alignment horizontal="right"/>
    </xf>
    <xf numFmtId="43" fontId="13" fillId="0" borderId="0" xfId="2" applyNumberFormat="1" applyFont="1" applyFill="1" applyBorder="1" applyAlignment="1">
      <alignment horizontal="right"/>
    </xf>
    <xf numFmtId="165" fontId="0" fillId="2" borderId="0" xfId="0" applyNumberFormat="1" applyFill="1"/>
    <xf numFmtId="43" fontId="34" fillId="3" borderId="5" xfId="2" applyNumberFormat="1" applyFont="1" applyFill="1" applyBorder="1" applyAlignment="1">
      <alignment horizontal="right"/>
    </xf>
    <xf numFmtId="4" fontId="17" fillId="0" borderId="0" xfId="0" applyNumberFormat="1" applyFont="1"/>
    <xf numFmtId="4" fontId="0" fillId="2" borderId="0" xfId="0" applyNumberFormat="1" applyFill="1"/>
    <xf numFmtId="43" fontId="11" fillId="7" borderId="8" xfId="2" applyNumberFormat="1" applyFont="1" applyFill="1" applyBorder="1" applyAlignment="1">
      <alignment horizontal="right"/>
    </xf>
    <xf numFmtId="43" fontId="49" fillId="0" borderId="5" xfId="2" applyNumberFormat="1" applyFont="1" applyFill="1" applyBorder="1" applyAlignment="1">
      <alignment horizontal="right"/>
    </xf>
    <xf numFmtId="0" fontId="50" fillId="0" borderId="0" xfId="2" applyFont="1" applyFill="1"/>
    <xf numFmtId="4" fontId="50" fillId="0" borderId="0" xfId="2" applyNumberFormat="1" applyFont="1" applyFill="1"/>
    <xf numFmtId="166" fontId="16" fillId="2" borderId="0" xfId="0" applyNumberFormat="1" applyFont="1" applyFill="1"/>
    <xf numFmtId="4" fontId="44" fillId="2" borderId="0" xfId="0" applyNumberFormat="1" applyFont="1" applyFill="1" applyBorder="1"/>
    <xf numFmtId="39" fontId="44" fillId="2" borderId="0" xfId="0" applyNumberFormat="1" applyFont="1" applyFill="1" applyBorder="1"/>
    <xf numFmtId="0" fontId="11" fillId="0" borderId="55" xfId="0" applyFont="1" applyFill="1" applyBorder="1" applyAlignment="1">
      <alignment horizontal="left"/>
    </xf>
    <xf numFmtId="4" fontId="17" fillId="0" borderId="0" xfId="0" applyNumberFormat="1" applyFont="1" applyBorder="1"/>
    <xf numFmtId="0" fontId="37" fillId="0" borderId="0" xfId="0" applyFont="1" applyFill="1"/>
    <xf numFmtId="43" fontId="4" fillId="2" borderId="0" xfId="0" applyNumberFormat="1" applyFont="1" applyFill="1"/>
    <xf numFmtId="0" fontId="51" fillId="18" borderId="5" xfId="0" applyFont="1" applyFill="1" applyBorder="1" applyAlignment="1">
      <alignment horizontal="left"/>
    </xf>
    <xf numFmtId="43" fontId="12" fillId="0" borderId="0" xfId="7" applyFont="1" applyFill="1"/>
    <xf numFmtId="39" fontId="31" fillId="0" borderId="0" xfId="7" applyNumberFormat="1" applyFont="1" applyFill="1" applyBorder="1"/>
    <xf numFmtId="39" fontId="32" fillId="0" borderId="0" xfId="7" applyNumberFormat="1" applyFont="1" applyFill="1" applyBorder="1"/>
    <xf numFmtId="39" fontId="31" fillId="0" borderId="3" xfId="7" applyNumberFormat="1" applyFont="1" applyFill="1" applyBorder="1"/>
    <xf numFmtId="43" fontId="11" fillId="0" borderId="9" xfId="2" applyNumberFormat="1" applyFont="1" applyFill="1" applyBorder="1" applyAlignment="1">
      <alignment horizontal="right"/>
    </xf>
    <xf numFmtId="43" fontId="13" fillId="0" borderId="9" xfId="2" applyNumberFormat="1" applyFont="1" applyFill="1" applyBorder="1" applyAlignment="1">
      <alignment horizontal="right"/>
    </xf>
    <xf numFmtId="43" fontId="17" fillId="0" borderId="3" xfId="7" applyFont="1" applyFill="1" applyBorder="1"/>
    <xf numFmtId="0" fontId="11" fillId="19" borderId="30" xfId="0" applyFont="1" applyFill="1" applyBorder="1" applyAlignment="1">
      <alignment horizontal="left"/>
    </xf>
    <xf numFmtId="0" fontId="11" fillId="19" borderId="65" xfId="0" applyFont="1" applyFill="1" applyBorder="1" applyAlignment="1">
      <alignment horizontal="left"/>
    </xf>
    <xf numFmtId="4" fontId="11" fillId="19" borderId="32" xfId="0" applyNumberFormat="1" applyFont="1" applyFill="1" applyBorder="1" applyAlignment="1">
      <alignment horizontal="right"/>
    </xf>
    <xf numFmtId="4" fontId="13" fillId="19" borderId="32" xfId="0" applyNumberFormat="1" applyFont="1" applyFill="1" applyBorder="1" applyAlignment="1">
      <alignment horizontal="right"/>
    </xf>
    <xf numFmtId="4" fontId="17" fillId="19" borderId="0" xfId="0" applyNumberFormat="1" applyFont="1" applyFill="1" applyBorder="1" applyAlignment="1">
      <alignment horizontal="center"/>
    </xf>
    <xf numFmtId="0" fontId="33" fillId="16" borderId="0" xfId="0" applyFont="1" applyFill="1" applyAlignment="1"/>
    <xf numFmtId="43" fontId="31" fillId="0" borderId="61" xfId="7" applyFont="1" applyFill="1" applyBorder="1"/>
    <xf numFmtId="43" fontId="16" fillId="2" borderId="0" xfId="7" applyFont="1" applyFill="1"/>
    <xf numFmtId="0" fontId="11" fillId="12" borderId="30" xfId="2" applyFont="1" applyFill="1" applyBorder="1" applyAlignment="1">
      <alignment horizontal="left"/>
    </xf>
    <xf numFmtId="0" fontId="11" fillId="12" borderId="7" xfId="2" applyFont="1" applyFill="1" applyBorder="1" applyAlignment="1">
      <alignment horizontal="left"/>
    </xf>
    <xf numFmtId="43" fontId="11" fillId="4" borderId="7" xfId="2" applyNumberFormat="1" applyFont="1" applyFill="1" applyBorder="1" applyAlignment="1">
      <alignment horizontal="right"/>
    </xf>
    <xf numFmtId="43" fontId="11" fillId="12" borderId="7" xfId="2" applyNumberFormat="1" applyFont="1" applyFill="1" applyBorder="1" applyAlignment="1">
      <alignment horizontal="right"/>
    </xf>
    <xf numFmtId="0" fontId="21" fillId="2" borderId="0" xfId="5" applyFont="1" applyFill="1" applyAlignment="1">
      <alignment horizontal="center"/>
    </xf>
    <xf numFmtId="15" fontId="21" fillId="2" borderId="0" xfId="5" applyNumberFormat="1" applyFont="1" applyFill="1" applyAlignment="1">
      <alignment horizontal="center"/>
    </xf>
    <xf numFmtId="4" fontId="0" fillId="19" borderId="0" xfId="0" applyNumberFormat="1" applyFill="1"/>
    <xf numFmtId="4" fontId="17" fillId="0" borderId="0" xfId="0" applyNumberFormat="1" applyFont="1" applyAlignment="1">
      <alignment horizontal="center"/>
    </xf>
    <xf numFmtId="4" fontId="17" fillId="4" borderId="0" xfId="0" applyNumberFormat="1" applyFont="1" applyFill="1" applyAlignment="1">
      <alignment horizontal="center"/>
    </xf>
    <xf numFmtId="4" fontId="17" fillId="17" borderId="0" xfId="0" applyNumberFormat="1" applyFont="1" applyFill="1" applyAlignment="1">
      <alignment horizontal="center"/>
    </xf>
    <xf numFmtId="0" fontId="17" fillId="17" borderId="0" xfId="0" applyFont="1" applyFill="1"/>
    <xf numFmtId="0" fontId="17" fillId="17" borderId="0" xfId="0" applyFont="1" applyFill="1" applyAlignment="1">
      <alignment horizontal="center"/>
    </xf>
    <xf numFmtId="4" fontId="17" fillId="17" borderId="0" xfId="0" applyNumberFormat="1" applyFont="1" applyFill="1"/>
    <xf numFmtId="1" fontId="11" fillId="0" borderId="23" xfId="0" applyNumberFormat="1" applyFont="1" applyFill="1" applyBorder="1" applyAlignment="1">
      <alignment horizontal="left"/>
    </xf>
    <xf numFmtId="0" fontId="11" fillId="0" borderId="35" xfId="0" applyFont="1" applyFill="1" applyBorder="1" applyAlignment="1">
      <alignment horizontal="left"/>
    </xf>
    <xf numFmtId="0" fontId="11" fillId="0" borderId="38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/>
    </xf>
    <xf numFmtId="4" fontId="11" fillId="0" borderId="25" xfId="0" applyNumberFormat="1" applyFont="1" applyFill="1" applyBorder="1" applyAlignment="1">
      <alignment horizontal="right"/>
    </xf>
    <xf numFmtId="0" fontId="11" fillId="0" borderId="26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4" fontId="11" fillId="0" borderId="14" xfId="0" applyNumberFormat="1" applyFont="1" applyFill="1" applyBorder="1" applyAlignment="1">
      <alignment horizontal="right"/>
    </xf>
    <xf numFmtId="0" fontId="51" fillId="0" borderId="5" xfId="0" applyFont="1" applyFill="1" applyBorder="1" applyAlignment="1">
      <alignment horizontal="left"/>
    </xf>
    <xf numFmtId="0" fontId="51" fillId="0" borderId="5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4" fontId="11" fillId="0" borderId="28" xfId="0" applyNumberFormat="1" applyFont="1" applyFill="1" applyBorder="1" applyAlignment="1">
      <alignment horizontal="right"/>
    </xf>
    <xf numFmtId="0" fontId="11" fillId="0" borderId="51" xfId="0" applyFont="1" applyFill="1" applyBorder="1" applyAlignment="1">
      <alignment horizontal="left"/>
    </xf>
    <xf numFmtId="0" fontId="11" fillId="0" borderId="52" xfId="0" applyFont="1" applyFill="1" applyBorder="1" applyAlignment="1">
      <alignment horizontal="left"/>
    </xf>
    <xf numFmtId="4" fontId="11" fillId="0" borderId="53" xfId="0" applyNumberFormat="1" applyFont="1" applyFill="1" applyBorder="1" applyAlignment="1">
      <alignment horizontal="right"/>
    </xf>
    <xf numFmtId="0" fontId="11" fillId="0" borderId="37" xfId="0" applyFont="1" applyFill="1" applyBorder="1" applyAlignment="1">
      <alignment horizontal="left"/>
    </xf>
    <xf numFmtId="0" fontId="11" fillId="0" borderId="42" xfId="0" applyFont="1" applyFill="1" applyBorder="1" applyAlignment="1">
      <alignment horizontal="left"/>
    </xf>
    <xf numFmtId="4" fontId="13" fillId="0" borderId="7" xfId="0" applyNumberFormat="1" applyFont="1" applyFill="1" applyBorder="1" applyAlignment="1">
      <alignment horizontal="right"/>
    </xf>
    <xf numFmtId="0" fontId="11" fillId="0" borderId="45" xfId="0" applyFont="1" applyFill="1" applyBorder="1" applyAlignment="1">
      <alignment horizontal="left"/>
    </xf>
    <xf numFmtId="0" fontId="11" fillId="0" borderId="46" xfId="0" applyFont="1" applyFill="1" applyBorder="1" applyAlignment="1">
      <alignment horizontal="left"/>
    </xf>
    <xf numFmtId="4" fontId="11" fillId="0" borderId="47" xfId="0" applyNumberFormat="1" applyFont="1" applyFill="1" applyBorder="1" applyAlignment="1">
      <alignment horizontal="right"/>
    </xf>
    <xf numFmtId="4" fontId="13" fillId="0" borderId="47" xfId="0" applyNumberFormat="1" applyFont="1" applyFill="1" applyBorder="1" applyAlignment="1">
      <alignment horizontal="right"/>
    </xf>
    <xf numFmtId="0" fontId="11" fillId="0" borderId="41" xfId="0" applyFont="1" applyFill="1" applyBorder="1" applyAlignment="1">
      <alignment horizontal="left"/>
    </xf>
    <xf numFmtId="4" fontId="11" fillId="0" borderId="36" xfId="0" applyNumberFormat="1" applyFont="1" applyFill="1" applyBorder="1" applyAlignment="1">
      <alignment horizontal="right"/>
    </xf>
    <xf numFmtId="4" fontId="13" fillId="0" borderId="36" xfId="0" applyNumberFormat="1" applyFont="1" applyFill="1" applyBorder="1" applyAlignment="1">
      <alignment horizontal="right"/>
    </xf>
    <xf numFmtId="3" fontId="17" fillId="0" borderId="48" xfId="0" applyNumberFormat="1" applyFont="1" applyFill="1" applyBorder="1" applyAlignment="1">
      <alignment horizontal="right"/>
    </xf>
    <xf numFmtId="0" fontId="11" fillId="0" borderId="43" xfId="0" applyFont="1" applyFill="1" applyBorder="1" applyAlignment="1">
      <alignment horizontal="left"/>
    </xf>
    <xf numFmtId="4" fontId="11" fillId="0" borderId="39" xfId="0" applyNumberFormat="1" applyFont="1" applyFill="1" applyBorder="1" applyAlignment="1">
      <alignment horizontal="right"/>
    </xf>
    <xf numFmtId="4" fontId="13" fillId="0" borderId="39" xfId="0" applyNumberFormat="1" applyFont="1" applyFill="1" applyBorder="1" applyAlignment="1">
      <alignment horizontal="right"/>
    </xf>
    <xf numFmtId="3" fontId="17" fillId="0" borderId="40" xfId="0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horizontal="left"/>
    </xf>
    <xf numFmtId="4" fontId="11" fillId="0" borderId="32" xfId="0" applyNumberFormat="1" applyFont="1" applyFill="1" applyBorder="1" applyAlignment="1">
      <alignment horizontal="right"/>
    </xf>
    <xf numFmtId="4" fontId="13" fillId="0" borderId="32" xfId="0" applyNumberFormat="1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1" fillId="0" borderId="54" xfId="0" applyFont="1" applyFill="1" applyBorder="1" applyAlignment="1">
      <alignment horizontal="left"/>
    </xf>
    <xf numFmtId="4" fontId="13" fillId="0" borderId="10" xfId="0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horizontal="left"/>
    </xf>
    <xf numFmtId="4" fontId="13" fillId="0" borderId="5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left"/>
    </xf>
    <xf numFmtId="4" fontId="13" fillId="0" borderId="20" xfId="0" applyNumberFormat="1" applyFont="1" applyFill="1" applyBorder="1" applyAlignment="1">
      <alignment horizontal="right"/>
    </xf>
    <xf numFmtId="0" fontId="11" fillId="0" borderId="36" xfId="0" applyFont="1" applyFill="1" applyBorder="1" applyAlignment="1">
      <alignment horizontal="left"/>
    </xf>
    <xf numFmtId="0" fontId="11" fillId="0" borderId="39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left"/>
    </xf>
    <xf numFmtId="4" fontId="13" fillId="0" borderId="8" xfId="0" applyNumberFormat="1" applyFont="1" applyFill="1" applyBorder="1" applyAlignment="1">
      <alignment horizontal="right"/>
    </xf>
    <xf numFmtId="0" fontId="11" fillId="0" borderId="56" xfId="0" applyFont="1" applyFill="1" applyBorder="1" applyAlignment="1">
      <alignment horizontal="left"/>
    </xf>
    <xf numFmtId="4" fontId="11" fillId="0" borderId="56" xfId="0" applyNumberFormat="1" applyFont="1" applyFill="1" applyBorder="1" applyAlignment="1">
      <alignment horizontal="right"/>
    </xf>
    <xf numFmtId="4" fontId="13" fillId="0" borderId="56" xfId="0" applyNumberFormat="1" applyFont="1" applyFill="1" applyBorder="1" applyAlignment="1">
      <alignment horizontal="right"/>
    </xf>
    <xf numFmtId="0" fontId="11" fillId="0" borderId="57" xfId="0" applyFont="1" applyFill="1" applyBorder="1" applyAlignment="1">
      <alignment horizontal="left"/>
    </xf>
    <xf numFmtId="0" fontId="11" fillId="0" borderId="62" xfId="0" applyFont="1" applyFill="1" applyBorder="1" applyAlignment="1">
      <alignment horizontal="left"/>
    </xf>
    <xf numFmtId="0" fontId="11" fillId="0" borderId="58" xfId="0" applyFont="1" applyFill="1" applyBorder="1" applyAlignment="1">
      <alignment horizontal="left"/>
    </xf>
    <xf numFmtId="0" fontId="11" fillId="0" borderId="59" xfId="0" applyFont="1" applyFill="1" applyBorder="1" applyAlignment="1">
      <alignment horizontal="left"/>
    </xf>
    <xf numFmtId="4" fontId="11" fillId="0" borderId="59" xfId="0" applyNumberFormat="1" applyFont="1" applyFill="1" applyBorder="1" applyAlignment="1">
      <alignment horizontal="right"/>
    </xf>
    <xf numFmtId="4" fontId="13" fillId="0" borderId="59" xfId="0" applyNumberFormat="1" applyFont="1" applyFill="1" applyBorder="1" applyAlignment="1">
      <alignment horizontal="right"/>
    </xf>
    <xf numFmtId="0" fontId="11" fillId="0" borderId="63" xfId="0" applyFont="1" applyFill="1" applyBorder="1" applyAlignment="1">
      <alignment horizontal="left"/>
    </xf>
    <xf numFmtId="4" fontId="17" fillId="0" borderId="67" xfId="0" applyNumberFormat="1" applyFont="1" applyFill="1" applyBorder="1" applyAlignment="1">
      <alignment horizontal="center"/>
    </xf>
    <xf numFmtId="4" fontId="13" fillId="0" borderId="68" xfId="0" applyNumberFormat="1" applyFont="1" applyFill="1" applyBorder="1" applyAlignment="1">
      <alignment horizontal="right"/>
    </xf>
    <xf numFmtId="4" fontId="13" fillId="0" borderId="69" xfId="0" applyNumberFormat="1" applyFont="1" applyFill="1" applyBorder="1" applyAlignment="1">
      <alignment horizontal="right"/>
    </xf>
    <xf numFmtId="4" fontId="13" fillId="0" borderId="70" xfId="0" applyNumberFormat="1" applyFont="1" applyFill="1" applyBorder="1" applyAlignment="1">
      <alignment horizontal="right"/>
    </xf>
    <xf numFmtId="4" fontId="17" fillId="0" borderId="66" xfId="0" applyNumberFormat="1" applyFont="1" applyBorder="1" applyAlignment="1">
      <alignment vertical="center"/>
    </xf>
    <xf numFmtId="4" fontId="0" fillId="17" borderId="0" xfId="0" applyNumberFormat="1" applyFont="1" applyFill="1"/>
    <xf numFmtId="4" fontId="17" fillId="19" borderId="0" xfId="0" applyNumberFormat="1" applyFont="1" applyFill="1"/>
    <xf numFmtId="0" fontId="17" fillId="19" borderId="0" xfId="0" applyFont="1" applyFill="1"/>
    <xf numFmtId="4" fontId="11" fillId="0" borderId="71" xfId="0" applyNumberFormat="1" applyFont="1" applyFill="1" applyBorder="1" applyAlignment="1">
      <alignment horizontal="right"/>
    </xf>
    <xf numFmtId="4" fontId="13" fillId="0" borderId="72" xfId="0" applyNumberFormat="1" applyFont="1" applyFill="1" applyBorder="1" applyAlignment="1">
      <alignment horizontal="right"/>
    </xf>
    <xf numFmtId="4" fontId="51" fillId="0" borderId="30" xfId="0" applyNumberFormat="1" applyFont="1" applyFill="1" applyBorder="1" applyAlignment="1">
      <alignment horizontal="right"/>
    </xf>
    <xf numFmtId="0" fontId="51" fillId="0" borderId="30" xfId="0" applyFont="1" applyFill="1" applyBorder="1" applyAlignment="1">
      <alignment horizontal="right"/>
    </xf>
    <xf numFmtId="4" fontId="13" fillId="0" borderId="73" xfId="0" applyNumberFormat="1" applyFont="1" applyFill="1" applyBorder="1" applyAlignment="1">
      <alignment horizontal="right"/>
    </xf>
    <xf numFmtId="4" fontId="13" fillId="0" borderId="74" xfId="0" applyNumberFormat="1" applyFont="1" applyFill="1" applyBorder="1" applyAlignment="1">
      <alignment horizontal="right"/>
    </xf>
    <xf numFmtId="4" fontId="13" fillId="0" borderId="29" xfId="0" applyNumberFormat="1" applyFont="1" applyFill="1" applyBorder="1" applyAlignment="1">
      <alignment horizontal="right"/>
    </xf>
    <xf numFmtId="4" fontId="13" fillId="0" borderId="30" xfId="0" applyNumberFormat="1" applyFont="1" applyFill="1" applyBorder="1" applyAlignment="1">
      <alignment horizontal="right"/>
    </xf>
    <xf numFmtId="4" fontId="13" fillId="0" borderId="75" xfId="0" applyNumberFormat="1" applyFont="1" applyFill="1" applyBorder="1" applyAlignment="1">
      <alignment horizontal="right"/>
    </xf>
    <xf numFmtId="4" fontId="17" fillId="0" borderId="66" xfId="0" applyNumberFormat="1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" fontId="30" fillId="3" borderId="11" xfId="0" applyNumberFormat="1" applyFont="1" applyFill="1" applyBorder="1" applyAlignment="1">
      <alignment horizontal="center"/>
    </xf>
    <xf numFmtId="0" fontId="17" fillId="3" borderId="50" xfId="0" applyFont="1" applyFill="1" applyBorder="1" applyAlignment="1">
      <alignment horizontal="center"/>
    </xf>
    <xf numFmtId="0" fontId="17" fillId="3" borderId="49" xfId="0" applyFont="1" applyFill="1" applyBorder="1" applyAlignment="1">
      <alignment horizontal="center"/>
    </xf>
    <xf numFmtId="0" fontId="17" fillId="3" borderId="33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4" fontId="17" fillId="3" borderId="0" xfId="0" applyNumberFormat="1" applyFont="1" applyFill="1"/>
    <xf numFmtId="4" fontId="17" fillId="3" borderId="0" xfId="0" applyNumberFormat="1" applyFont="1" applyFill="1" applyAlignment="1">
      <alignment horizontal="center"/>
    </xf>
    <xf numFmtId="0" fontId="13" fillId="2" borderId="5" xfId="2" applyFont="1" applyFill="1" applyBorder="1" applyAlignment="1">
      <alignment horizontal="left"/>
    </xf>
    <xf numFmtId="0" fontId="51" fillId="4" borderId="5" xfId="0" applyFont="1" applyFill="1" applyBorder="1" applyAlignment="1">
      <alignment horizontal="left"/>
    </xf>
    <xf numFmtId="0" fontId="51" fillId="4" borderId="5" xfId="0" applyFont="1" applyFill="1" applyBorder="1" applyAlignment="1">
      <alignment horizontal="right"/>
    </xf>
    <xf numFmtId="4" fontId="51" fillId="4" borderId="5" xfId="0" applyNumberFormat="1" applyFont="1" applyFill="1" applyBorder="1" applyAlignment="1">
      <alignment horizontal="right"/>
    </xf>
    <xf numFmtId="43" fontId="12" fillId="0" borderId="76" xfId="7" applyFont="1" applyFill="1" applyBorder="1"/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52" fillId="2" borderId="0" xfId="5" applyFont="1" applyFill="1" applyAlignment="1"/>
    <xf numFmtId="15" fontId="21" fillId="2" borderId="0" xfId="5" applyNumberFormat="1" applyFont="1" applyFill="1" applyAlignment="1">
      <alignment horizontal="left"/>
    </xf>
    <xf numFmtId="0" fontId="52" fillId="2" borderId="3" xfId="5" applyFont="1" applyFill="1" applyBorder="1"/>
    <xf numFmtId="164" fontId="52" fillId="2" borderId="0" xfId="1" applyFont="1" applyFill="1" applyBorder="1"/>
    <xf numFmtId="0" fontId="53" fillId="2" borderId="0" xfId="5" applyFont="1" applyFill="1" applyBorder="1"/>
    <xf numFmtId="0" fontId="54" fillId="2" borderId="0" xfId="0" applyFont="1" applyFill="1"/>
    <xf numFmtId="0" fontId="53" fillId="2" borderId="0" xfId="5" applyFont="1" applyFill="1"/>
    <xf numFmtId="164" fontId="53" fillId="2" borderId="0" xfId="1" applyFont="1" applyFill="1"/>
    <xf numFmtId="0" fontId="52" fillId="2" borderId="0" xfId="5" applyFont="1" applyFill="1"/>
    <xf numFmtId="164" fontId="53" fillId="2" borderId="0" xfId="1" applyFont="1" applyFill="1" applyBorder="1"/>
    <xf numFmtId="49" fontId="52" fillId="2" borderId="1" xfId="5" applyNumberFormat="1" applyFont="1" applyFill="1" applyBorder="1" applyAlignment="1">
      <alignment horizontal="right"/>
    </xf>
    <xf numFmtId="166" fontId="53" fillId="2" borderId="0" xfId="1" applyNumberFormat="1" applyFont="1" applyFill="1" applyBorder="1" applyAlignment="1">
      <alignment horizontal="right"/>
    </xf>
    <xf numFmtId="166" fontId="52" fillId="2" borderId="6" xfId="1" applyNumberFormat="1" applyFont="1" applyFill="1" applyBorder="1" applyAlignment="1">
      <alignment horizontal="right"/>
    </xf>
    <xf numFmtId="166" fontId="52" fillId="2" borderId="0" xfId="1" applyNumberFormat="1" applyFont="1" applyFill="1" applyBorder="1" applyAlignment="1">
      <alignment horizontal="right"/>
    </xf>
    <xf numFmtId="166" fontId="52" fillId="2" borderId="3" xfId="1" applyNumberFormat="1" applyFont="1" applyFill="1" applyBorder="1" applyAlignment="1">
      <alignment horizontal="right"/>
    </xf>
    <xf numFmtId="164" fontId="53" fillId="2" borderId="0" xfId="1" applyFont="1" applyFill="1" applyBorder="1" applyAlignment="1">
      <alignment horizontal="right"/>
    </xf>
    <xf numFmtId="164" fontId="53" fillId="2" borderId="0" xfId="6" applyFont="1" applyFill="1" applyAlignment="1">
      <alignment horizontal="right"/>
    </xf>
    <xf numFmtId="166" fontId="55" fillId="2" borderId="3" xfId="5" applyNumberFormat="1" applyFont="1" applyFill="1" applyBorder="1"/>
    <xf numFmtId="166" fontId="55" fillId="2" borderId="0" xfId="5" applyNumberFormat="1" applyFont="1" applyFill="1" applyBorder="1"/>
    <xf numFmtId="0" fontId="54" fillId="2" borderId="0" xfId="5" applyFont="1" applyFill="1"/>
    <xf numFmtId="0" fontId="56" fillId="2" borderId="3" xfId="5" applyFont="1" applyFill="1" applyBorder="1"/>
    <xf numFmtId="164" fontId="56" fillId="2" borderId="0" xfId="1" applyFont="1" applyFill="1" applyBorder="1"/>
    <xf numFmtId="0" fontId="56" fillId="2" borderId="0" xfId="5" applyFont="1" applyFill="1" applyBorder="1"/>
    <xf numFmtId="0" fontId="53" fillId="2" borderId="0" xfId="5" applyFont="1" applyFill="1" applyAlignment="1">
      <alignment horizontal="left"/>
    </xf>
    <xf numFmtId="164" fontId="53" fillId="2" borderId="0" xfId="1" applyFont="1" applyFill="1" applyAlignment="1">
      <alignment horizontal="left"/>
    </xf>
    <xf numFmtId="166" fontId="53" fillId="2" borderId="0" xfId="1" applyNumberFormat="1" applyFont="1" applyFill="1"/>
    <xf numFmtId="166" fontId="53" fillId="2" borderId="0" xfId="1" applyNumberFormat="1" applyFont="1" applyFill="1" applyBorder="1"/>
    <xf numFmtId="166" fontId="52" fillId="2" borderId="6" xfId="1" applyNumberFormat="1" applyFont="1" applyFill="1" applyBorder="1"/>
    <xf numFmtId="166" fontId="52" fillId="2" borderId="0" xfId="1" applyNumberFormat="1" applyFont="1" applyFill="1" applyBorder="1"/>
    <xf numFmtId="166" fontId="53" fillId="2" borderId="0" xfId="5" applyNumberFormat="1" applyFont="1" applyFill="1"/>
    <xf numFmtId="166" fontId="53" fillId="2" borderId="1" xfId="1" applyNumberFormat="1" applyFont="1" applyFill="1" applyBorder="1"/>
    <xf numFmtId="166" fontId="52" fillId="2" borderId="3" xfId="1" applyNumberFormat="1" applyFont="1" applyFill="1" applyBorder="1"/>
    <xf numFmtId="166" fontId="52" fillId="2" borderId="3" xfId="5" applyNumberFormat="1" applyFont="1" applyFill="1" applyBorder="1"/>
    <xf numFmtId="166" fontId="52" fillId="2" borderId="6" xfId="5" applyNumberFormat="1" applyFont="1" applyFill="1" applyBorder="1"/>
    <xf numFmtId="166" fontId="52" fillId="2" borderId="0" xfId="5" applyNumberFormat="1" applyFont="1" applyFill="1"/>
    <xf numFmtId="0" fontId="53" fillId="2" borderId="3" xfId="5" applyFont="1" applyFill="1" applyBorder="1"/>
    <xf numFmtId="0" fontId="56" fillId="2" borderId="0" xfId="5" applyFont="1" applyFill="1"/>
    <xf numFmtId="164" fontId="56" fillId="2" borderId="0" xfId="1" applyFont="1" applyFill="1"/>
    <xf numFmtId="166" fontId="52" fillId="2" borderId="0" xfId="5" applyNumberFormat="1" applyFont="1" applyFill="1" applyAlignment="1">
      <alignment horizontal="right"/>
    </xf>
    <xf numFmtId="166" fontId="52" fillId="2" borderId="3" xfId="5" applyNumberFormat="1" applyFont="1" applyFill="1" applyBorder="1" applyAlignment="1">
      <alignment horizontal="right"/>
    </xf>
    <xf numFmtId="43" fontId="53" fillId="2" borderId="0" xfId="1" applyNumberFormat="1" applyFont="1" applyFill="1" applyBorder="1"/>
    <xf numFmtId="166" fontId="54" fillId="2" borderId="0" xfId="1" applyNumberFormat="1" applyFont="1" applyFill="1" applyBorder="1"/>
    <xf numFmtId="0" fontId="53" fillId="2" borderId="0" xfId="5" applyFont="1" applyFill="1" applyAlignment="1">
      <alignment horizontal="right"/>
    </xf>
    <xf numFmtId="43" fontId="52" fillId="2" borderId="6" xfId="1" applyNumberFormat="1" applyFont="1" applyFill="1" applyBorder="1"/>
    <xf numFmtId="164" fontId="55" fillId="2" borderId="0" xfId="1" applyFont="1" applyFill="1" applyBorder="1"/>
    <xf numFmtId="0" fontId="57" fillId="2" borderId="0" xfId="5" applyFont="1" applyFill="1" applyBorder="1"/>
    <xf numFmtId="164" fontId="53" fillId="2" borderId="0" xfId="6" applyFont="1" applyFill="1"/>
    <xf numFmtId="164" fontId="53" fillId="2" borderId="0" xfId="1" applyFont="1" applyFill="1" applyAlignment="1">
      <alignment horizontal="right"/>
    </xf>
    <xf numFmtId="15" fontId="56" fillId="2" borderId="0" xfId="5" applyNumberFormat="1" applyFont="1" applyFill="1" applyAlignment="1">
      <alignment horizontal="center"/>
    </xf>
    <xf numFmtId="166" fontId="53" fillId="2" borderId="0" xfId="1" applyNumberFormat="1" applyFont="1" applyFill="1" applyAlignment="1">
      <alignment horizontal="right"/>
    </xf>
    <xf numFmtId="166" fontId="54" fillId="2" borderId="0" xfId="1" applyNumberFormat="1" applyFont="1" applyFill="1"/>
    <xf numFmtId="0" fontId="52" fillId="2" borderId="0" xfId="5" applyFont="1" applyFill="1" applyBorder="1"/>
    <xf numFmtId="166" fontId="53" fillId="2" borderId="0" xfId="5" applyNumberFormat="1" applyFont="1" applyFill="1" applyBorder="1"/>
    <xf numFmtId="4" fontId="53" fillId="2" borderId="0" xfId="5" applyNumberFormat="1" applyFont="1" applyFill="1"/>
    <xf numFmtId="4" fontId="53" fillId="2" borderId="0" xfId="1" applyNumberFormat="1" applyFont="1" applyFill="1" applyBorder="1"/>
    <xf numFmtId="4" fontId="52" fillId="2" borderId="6" xfId="1" applyNumberFormat="1" applyFont="1" applyFill="1" applyBorder="1"/>
    <xf numFmtId="4" fontId="52" fillId="2" borderId="61" xfId="1" applyNumberFormat="1" applyFont="1" applyFill="1" applyBorder="1"/>
    <xf numFmtId="166" fontId="55" fillId="2" borderId="6" xfId="1" applyNumberFormat="1" applyFont="1" applyFill="1" applyBorder="1"/>
    <xf numFmtId="166" fontId="55" fillId="2" borderId="0" xfId="1" applyNumberFormat="1" applyFont="1" applyFill="1"/>
    <xf numFmtId="166" fontId="55" fillId="2" borderId="0" xfId="1" applyNumberFormat="1" applyFont="1" applyFill="1" applyBorder="1"/>
    <xf numFmtId="15" fontId="52" fillId="2" borderId="0" xfId="5" applyNumberFormat="1" applyFont="1" applyFill="1" applyAlignment="1">
      <alignment horizontal="left"/>
    </xf>
    <xf numFmtId="0" fontId="55" fillId="2" borderId="3" xfId="0" applyFont="1" applyFill="1" applyBorder="1"/>
    <xf numFmtId="0" fontId="58" fillId="2" borderId="0" xfId="5" applyFont="1" applyFill="1"/>
    <xf numFmtId="166" fontId="58" fillId="2" borderId="0" xfId="1" applyNumberFormat="1" applyFont="1" applyFill="1" applyBorder="1"/>
    <xf numFmtId="0" fontId="54" fillId="2" borderId="3" xfId="0" applyFont="1" applyFill="1" applyBorder="1"/>
    <xf numFmtId="164" fontId="53" fillId="2" borderId="0" xfId="6" applyFont="1" applyFill="1" applyBorder="1" applyAlignment="1">
      <alignment horizontal="right"/>
    </xf>
    <xf numFmtId="43" fontId="54" fillId="2" borderId="0" xfId="0" applyNumberFormat="1" applyFont="1" applyFill="1"/>
    <xf numFmtId="0" fontId="55" fillId="2" borderId="0" xfId="0" applyFont="1" applyFill="1"/>
    <xf numFmtId="43" fontId="55" fillId="2" borderId="6" xfId="0" applyNumberFormat="1" applyFont="1" applyFill="1" applyBorder="1"/>
    <xf numFmtId="0" fontId="52" fillId="2" borderId="0" xfId="5" applyFont="1" applyFill="1" applyAlignment="1">
      <alignment horizontal="left"/>
    </xf>
    <xf numFmtId="4" fontId="52" fillId="2" borderId="0" xfId="1" applyNumberFormat="1" applyFont="1" applyFill="1" applyBorder="1" applyAlignment="1">
      <alignment horizontal="right"/>
    </xf>
    <xf numFmtId="4" fontId="52" fillId="2" borderId="0" xfId="1" applyNumberFormat="1" applyFont="1" applyFill="1" applyBorder="1"/>
    <xf numFmtId="0" fontId="54" fillId="2" borderId="0" xfId="0" applyFont="1" applyFill="1" applyBorder="1"/>
    <xf numFmtId="4" fontId="12" fillId="0" borderId="7" xfId="2" applyNumberFormat="1" applyFont="1" applyFill="1" applyBorder="1"/>
    <xf numFmtId="4" fontId="14" fillId="0" borderId="7" xfId="2" applyNumberFormat="1" applyFont="1" applyFill="1" applyBorder="1"/>
    <xf numFmtId="4" fontId="0" fillId="0" borderId="7" xfId="0" applyNumberFormat="1" applyBorder="1"/>
    <xf numFmtId="0" fontId="14" fillId="0" borderId="7" xfId="2" applyFont="1" applyFill="1" applyBorder="1"/>
    <xf numFmtId="43" fontId="12" fillId="0" borderId="7" xfId="7" applyFont="1" applyFill="1" applyBorder="1"/>
    <xf numFmtId="0" fontId="0" fillId="0" borderId="7" xfId="0" applyBorder="1"/>
    <xf numFmtId="167" fontId="12" fillId="0" borderId="7" xfId="2" applyNumberFormat="1" applyFont="1" applyFill="1" applyBorder="1"/>
    <xf numFmtId="43" fontId="12" fillId="0" borderId="69" xfId="2" applyNumberFormat="1" applyFont="1" applyFill="1" applyBorder="1"/>
    <xf numFmtId="0" fontId="12" fillId="0" borderId="69" xfId="2" applyFont="1" applyFill="1" applyBorder="1"/>
    <xf numFmtId="0" fontId="14" fillId="0" borderId="69" xfId="2" applyFont="1" applyFill="1" applyBorder="1"/>
    <xf numFmtId="0" fontId="0" fillId="0" borderId="69" xfId="0" applyBorder="1"/>
    <xf numFmtId="4" fontId="12" fillId="0" borderId="69" xfId="2" applyNumberFormat="1" applyFont="1" applyFill="1" applyBorder="1"/>
    <xf numFmtId="4" fontId="12" fillId="0" borderId="35" xfId="2" applyNumberFormat="1" applyFont="1" applyFill="1" applyBorder="1"/>
    <xf numFmtId="4" fontId="12" fillId="0" borderId="36" xfId="2" applyNumberFormat="1" applyFont="1" applyFill="1" applyBorder="1"/>
    <xf numFmtId="4" fontId="12" fillId="0" borderId="78" xfId="2" applyNumberFormat="1" applyFont="1" applyFill="1" applyBorder="1"/>
    <xf numFmtId="4" fontId="12" fillId="0" borderId="37" xfId="2" applyNumberFormat="1" applyFont="1" applyFill="1" applyBorder="1"/>
    <xf numFmtId="4" fontId="12" fillId="0" borderId="79" xfId="2" applyNumberFormat="1" applyFont="1" applyFill="1" applyBorder="1"/>
    <xf numFmtId="4" fontId="14" fillId="0" borderId="37" xfId="2" applyNumberFormat="1" applyFont="1" applyFill="1" applyBorder="1"/>
    <xf numFmtId="4" fontId="14" fillId="0" borderId="79" xfId="2" applyNumberFormat="1" applyFont="1" applyFill="1" applyBorder="1"/>
    <xf numFmtId="4" fontId="0" fillId="0" borderId="37" xfId="0" applyNumberFormat="1" applyBorder="1"/>
    <xf numFmtId="4" fontId="0" fillId="0" borderId="79" xfId="0" applyNumberFormat="1" applyBorder="1"/>
    <xf numFmtId="4" fontId="12" fillId="0" borderId="38" xfId="2" applyNumberFormat="1" applyFont="1" applyFill="1" applyBorder="1"/>
    <xf numFmtId="4" fontId="12" fillId="0" borderId="39" xfId="2" applyNumberFormat="1" applyFont="1" applyFill="1" applyBorder="1"/>
    <xf numFmtId="4" fontId="12" fillId="0" borderId="40" xfId="2" applyNumberFormat="1" applyFont="1" applyFill="1" applyBorder="1"/>
    <xf numFmtId="0" fontId="55" fillId="2" borderId="0" xfId="0" applyFont="1" applyFill="1" applyBorder="1"/>
    <xf numFmtId="49" fontId="52" fillId="2" borderId="0" xfId="5" applyNumberFormat="1" applyFont="1" applyFill="1" applyBorder="1" applyAlignment="1">
      <alignment horizontal="right"/>
    </xf>
    <xf numFmtId="43" fontId="55" fillId="2" borderId="0" xfId="0" applyNumberFormat="1" applyFont="1" applyFill="1" applyBorder="1"/>
    <xf numFmtId="0" fontId="0" fillId="0" borderId="0" xfId="0"/>
    <xf numFmtId="0" fontId="0" fillId="0" borderId="0" xfId="0"/>
    <xf numFmtId="43" fontId="0" fillId="0" borderId="0" xfId="7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Fill="1"/>
    <xf numFmtId="4" fontId="0" fillId="0" borderId="0" xfId="0" applyNumberFormat="1"/>
    <xf numFmtId="0" fontId="40" fillId="2" borderId="0" xfId="0" applyFont="1" applyFill="1"/>
    <xf numFmtId="4" fontId="17" fillId="0" borderId="0" xfId="0" applyNumberFormat="1" applyFont="1" applyBorder="1"/>
    <xf numFmtId="0" fontId="0" fillId="6" borderId="0" xfId="0" applyFill="1"/>
    <xf numFmtId="0" fontId="17" fillId="0" borderId="1" xfId="0" applyFont="1" applyBorder="1"/>
    <xf numFmtId="43" fontId="0" fillId="0" borderId="0" xfId="0" applyNumberFormat="1" applyFont="1"/>
    <xf numFmtId="43" fontId="40" fillId="2" borderId="0" xfId="0" applyNumberFormat="1" applyFont="1" applyFill="1"/>
    <xf numFmtId="43" fontId="40" fillId="6" borderId="0" xfId="0" applyNumberFormat="1" applyFont="1" applyFill="1"/>
    <xf numFmtId="0" fontId="48" fillId="2" borderId="0" xfId="0" applyFont="1" applyFill="1"/>
    <xf numFmtId="43" fontId="48" fillId="2" borderId="6" xfId="0" applyNumberFormat="1" applyFont="1" applyFill="1" applyBorder="1"/>
    <xf numFmtId="43" fontId="48" fillId="6" borderId="0" xfId="0" applyNumberFormat="1" applyFont="1" applyFill="1" applyBorder="1"/>
    <xf numFmtId="0" fontId="0" fillId="0" borderId="0" xfId="0" applyFont="1"/>
    <xf numFmtId="43" fontId="48" fillId="2" borderId="0" xfId="0" applyNumberFormat="1" applyFont="1" applyFill="1"/>
    <xf numFmtId="43" fontId="48" fillId="6" borderId="0" xfId="0" applyNumberFormat="1" applyFont="1" applyFill="1"/>
    <xf numFmtId="43" fontId="48" fillId="2" borderId="0" xfId="0" applyNumberFormat="1" applyFont="1" applyFill="1" applyBorder="1"/>
    <xf numFmtId="0" fontId="17" fillId="0" borderId="0" xfId="0" applyFont="1" applyAlignment="1"/>
    <xf numFmtId="4" fontId="17" fillId="0" borderId="6" xfId="0" applyNumberFormat="1" applyFont="1" applyBorder="1"/>
    <xf numFmtId="4" fontId="0" fillId="0" borderId="0" xfId="0" applyNumberFormat="1" applyBorder="1"/>
    <xf numFmtId="0" fontId="17" fillId="0" borderId="0" xfId="0" applyFont="1" applyBorder="1" applyAlignment="1">
      <alignment horizontal="center"/>
    </xf>
    <xf numFmtId="39" fontId="12" fillId="0" borderId="0" xfId="2" applyNumberFormat="1" applyFont="1" applyFill="1"/>
    <xf numFmtId="0" fontId="11" fillId="12" borderId="32" xfId="2" applyFont="1" applyFill="1" applyBorder="1" applyAlignment="1">
      <alignment horizontal="left"/>
    </xf>
    <xf numFmtId="43" fontId="11" fillId="4" borderId="32" xfId="2" applyNumberFormat="1" applyFont="1" applyFill="1" applyBorder="1" applyAlignment="1">
      <alignment horizontal="right"/>
    </xf>
    <xf numFmtId="0" fontId="11" fillId="11" borderId="10" xfId="2" applyFont="1" applyFill="1" applyBorder="1" applyAlignment="1">
      <alignment horizontal="left"/>
    </xf>
    <xf numFmtId="0" fontId="13" fillId="11" borderId="10" xfId="2" applyFont="1" applyFill="1" applyBorder="1" applyAlignment="1">
      <alignment horizontal="left"/>
    </xf>
    <xf numFmtId="43" fontId="20" fillId="20" borderId="5" xfId="2" applyNumberFormat="1" applyFont="1" applyFill="1" applyBorder="1" applyAlignment="1">
      <alignment horizontal="right"/>
    </xf>
    <xf numFmtId="43" fontId="0" fillId="0" borderId="0" xfId="0" applyNumberFormat="1"/>
    <xf numFmtId="43" fontId="0" fillId="0" borderId="0" xfId="7" applyNumberFormat="1" applyFont="1"/>
    <xf numFmtId="4" fontId="13" fillId="3" borderId="32" xfId="0" applyNumberFormat="1" applyFont="1" applyFill="1" applyBorder="1" applyAlignment="1">
      <alignment horizontal="right"/>
    </xf>
    <xf numFmtId="41" fontId="59" fillId="0" borderId="0" xfId="8" applyNumberFormat="1" applyFont="1" applyFill="1"/>
    <xf numFmtId="0" fontId="59" fillId="0" borderId="0" xfId="0" applyFont="1" applyBorder="1"/>
    <xf numFmtId="0" fontId="59" fillId="0" borderId="0" xfId="0" applyFont="1"/>
    <xf numFmtId="0" fontId="60" fillId="0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59" fillId="0" borderId="0" xfId="0" applyFont="1" applyFill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60" fillId="0" borderId="0" xfId="0" applyFont="1" applyFill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61" fillId="0" borderId="0" xfId="0" applyFont="1" applyFill="1" applyAlignment="1">
      <alignment horizontal="left" vertical="center" wrapText="1"/>
    </xf>
    <xf numFmtId="41" fontId="61" fillId="0" borderId="0" xfId="0" applyNumberFormat="1" applyFont="1" applyAlignment="1">
      <alignment horizontal="center" vertical="center" wrapText="1"/>
    </xf>
    <xf numFmtId="41" fontId="61" fillId="0" borderId="0" xfId="8" applyNumberFormat="1" applyFont="1" applyAlignment="1">
      <alignment horizontal="center" vertical="center" wrapText="1"/>
    </xf>
    <xf numFmtId="41" fontId="61" fillId="0" borderId="31" xfId="8" applyNumberFormat="1" applyFont="1" applyBorder="1" applyAlignment="1">
      <alignment horizontal="center" vertical="center" wrapText="1"/>
    </xf>
    <xf numFmtId="41" fontId="61" fillId="3" borderId="0" xfId="0" applyNumberFormat="1" applyFont="1" applyFill="1" applyAlignment="1">
      <alignment horizontal="center" vertical="center" wrapText="1"/>
    </xf>
    <xf numFmtId="0" fontId="59" fillId="3" borderId="0" xfId="0" applyFont="1" applyFill="1"/>
    <xf numFmtId="41" fontId="60" fillId="0" borderId="0" xfId="0" applyNumberFormat="1" applyFont="1" applyAlignment="1">
      <alignment horizontal="center" vertical="center" wrapText="1"/>
    </xf>
    <xf numFmtId="41" fontId="61" fillId="0" borderId="31" xfId="0" applyNumberFormat="1" applyFont="1" applyBorder="1" applyAlignment="1">
      <alignment horizontal="center" vertical="center" wrapText="1"/>
    </xf>
    <xf numFmtId="41" fontId="60" fillId="0" borderId="6" xfId="0" applyNumberFormat="1" applyFont="1" applyBorder="1" applyAlignment="1">
      <alignment horizontal="center" vertical="center" wrapText="1"/>
    </xf>
    <xf numFmtId="41" fontId="61" fillId="0" borderId="0" xfId="0" applyNumberFormat="1" applyFont="1" applyFill="1" applyAlignment="1">
      <alignment horizontal="center" vertical="center" wrapText="1"/>
    </xf>
    <xf numFmtId="0" fontId="59" fillId="0" borderId="0" xfId="0" applyFont="1" applyFill="1"/>
    <xf numFmtId="41" fontId="61" fillId="0" borderId="0" xfId="8" applyNumberFormat="1" applyFont="1" applyFill="1" applyAlignment="1">
      <alignment horizontal="center" vertical="center" wrapText="1"/>
    </xf>
    <xf numFmtId="41" fontId="39" fillId="0" borderId="0" xfId="8" applyNumberFormat="1" applyFont="1" applyFill="1" applyAlignment="1">
      <alignment horizontal="center" vertical="center" wrapText="1"/>
    </xf>
    <xf numFmtId="41" fontId="61" fillId="0" borderId="1" xfId="8" applyNumberFormat="1" applyFont="1" applyFill="1" applyBorder="1" applyAlignment="1">
      <alignment horizontal="center" vertical="center" wrapText="1"/>
    </xf>
    <xf numFmtId="41" fontId="60" fillId="0" borderId="0" xfId="0" applyNumberFormat="1" applyFont="1" applyFill="1" applyAlignment="1">
      <alignment horizontal="center" vertical="center" wrapText="1"/>
    </xf>
    <xf numFmtId="41" fontId="61" fillId="0" borderId="1" xfId="0" applyNumberFormat="1" applyFont="1" applyBorder="1" applyAlignment="1">
      <alignment horizontal="center" vertical="center" wrapText="1"/>
    </xf>
    <xf numFmtId="0" fontId="33" fillId="0" borderId="0" xfId="0" applyFont="1"/>
    <xf numFmtId="43" fontId="61" fillId="0" borderId="0" xfId="0" applyNumberFormat="1" applyFont="1" applyAlignment="1">
      <alignment horizontal="center" vertical="center" wrapText="1"/>
    </xf>
    <xf numFmtId="0" fontId="62" fillId="0" borderId="0" xfId="0" applyFont="1" applyFill="1" applyAlignment="1"/>
    <xf numFmtId="0" fontId="63" fillId="0" borderId="0" xfId="0" applyFont="1" applyFill="1" applyAlignment="1"/>
    <xf numFmtId="0" fontId="6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60" fillId="0" borderId="0" xfId="0" applyFont="1" applyFill="1" applyAlignment="1">
      <alignment horizontal="left" vertical="center" wrapText="1"/>
    </xf>
    <xf numFmtId="43" fontId="60" fillId="0" borderId="0" xfId="0" applyNumberFormat="1" applyFont="1" applyAlignment="1">
      <alignment vertical="center" wrapText="1"/>
    </xf>
    <xf numFmtId="43" fontId="61" fillId="0" borderId="0" xfId="0" applyNumberFormat="1" applyFont="1" applyAlignment="1">
      <alignment vertical="center" wrapText="1"/>
    </xf>
    <xf numFmtId="43" fontId="61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63" fillId="2" borderId="0" xfId="0" applyFont="1" applyFill="1" applyAlignment="1"/>
    <xf numFmtId="0" fontId="62" fillId="2" borderId="0" xfId="0" applyFont="1" applyFill="1" applyAlignment="1"/>
    <xf numFmtId="0" fontId="62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43" fontId="60" fillId="2" borderId="0" xfId="0" applyNumberFormat="1" applyFont="1" applyFill="1" applyAlignment="1">
      <alignment vertical="center" wrapText="1"/>
    </xf>
    <xf numFmtId="43" fontId="60" fillId="2" borderId="0" xfId="0" applyNumberFormat="1" applyFont="1" applyFill="1" applyAlignment="1">
      <alignment horizontal="center" vertical="center" wrapText="1"/>
    </xf>
    <xf numFmtId="43" fontId="61" fillId="2" borderId="0" xfId="0" applyNumberFormat="1" applyFont="1" applyFill="1" applyAlignment="1">
      <alignment vertical="center" wrapText="1"/>
    </xf>
    <xf numFmtId="43" fontId="61" fillId="2" borderId="0" xfId="0" applyNumberFormat="1" applyFont="1" applyFill="1" applyAlignment="1">
      <alignment horizontal="center" vertical="center" wrapText="1"/>
    </xf>
    <xf numFmtId="165" fontId="45" fillId="2" borderId="0" xfId="0" applyNumberFormat="1" applyFont="1" applyFill="1" applyBorder="1"/>
    <xf numFmtId="43" fontId="11" fillId="12" borderId="29" xfId="2" applyNumberFormat="1" applyFont="1" applyFill="1" applyBorder="1" applyAlignment="1">
      <alignment horizontal="right"/>
    </xf>
    <xf numFmtId="43" fontId="11" fillId="11" borderId="30" xfId="2" applyNumberFormat="1" applyFont="1" applyFill="1" applyBorder="1" applyAlignment="1">
      <alignment horizontal="right"/>
    </xf>
    <xf numFmtId="43" fontId="11" fillId="3" borderId="10" xfId="2" applyNumberFormat="1" applyFont="1" applyFill="1" applyBorder="1" applyAlignment="1">
      <alignment horizontal="right"/>
    </xf>
    <xf numFmtId="43" fontId="11" fillId="11" borderId="7" xfId="2" applyNumberFormat="1" applyFont="1" applyFill="1" applyBorder="1" applyAlignment="1">
      <alignment horizontal="right"/>
    </xf>
    <xf numFmtId="43" fontId="13" fillId="11" borderId="7" xfId="2" applyNumberFormat="1" applyFont="1" applyFill="1" applyBorder="1" applyAlignment="1">
      <alignment horizontal="right"/>
    </xf>
    <xf numFmtId="0" fontId="11" fillId="0" borderId="83" xfId="0" applyFont="1" applyFill="1" applyBorder="1" applyAlignment="1">
      <alignment horizontal="left"/>
    </xf>
    <xf numFmtId="0" fontId="11" fillId="0" borderId="84" xfId="0" applyFont="1" applyFill="1" applyBorder="1" applyAlignment="1">
      <alignment horizontal="left"/>
    </xf>
    <xf numFmtId="4" fontId="11" fillId="0" borderId="84" xfId="0" applyNumberFormat="1" applyFont="1" applyFill="1" applyBorder="1" applyAlignment="1">
      <alignment horizontal="right"/>
    </xf>
    <xf numFmtId="4" fontId="13" fillId="0" borderId="85" xfId="0" applyNumberFormat="1" applyFont="1" applyFill="1" applyBorder="1" applyAlignment="1">
      <alignment horizontal="right"/>
    </xf>
    <xf numFmtId="0" fontId="11" fillId="0" borderId="86" xfId="0" applyFont="1" applyFill="1" applyBorder="1" applyAlignment="1">
      <alignment horizontal="left"/>
    </xf>
    <xf numFmtId="0" fontId="11" fillId="0" borderId="87" xfId="0" applyFont="1" applyFill="1" applyBorder="1" applyAlignment="1">
      <alignment horizontal="left"/>
    </xf>
    <xf numFmtId="4" fontId="11" fillId="0" borderId="87" xfId="0" applyNumberFormat="1" applyFont="1" applyFill="1" applyBorder="1" applyAlignment="1">
      <alignment horizontal="right"/>
    </xf>
    <xf numFmtId="4" fontId="13" fillId="0" borderId="88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61" fillId="0" borderId="0" xfId="0" applyNumberFormat="1" applyFont="1" applyAlignment="1">
      <alignment horizontal="center" vertical="center"/>
    </xf>
    <xf numFmtId="43" fontId="60" fillId="0" borderId="0" xfId="0" applyNumberFormat="1" applyFont="1" applyAlignment="1">
      <alignment horizontal="center" vertical="center" wrapText="1"/>
    </xf>
    <xf numFmtId="43" fontId="61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0" fillId="0" borderId="0" xfId="0" applyFont="1" applyFill="1" applyAlignment="1">
      <alignment horizontal="left" vertical="center" wrapText="1"/>
    </xf>
    <xf numFmtId="0" fontId="17" fillId="0" borderId="31" xfId="0" applyFont="1" applyFill="1" applyBorder="1" applyAlignment="1">
      <alignment horizontal="left"/>
    </xf>
    <xf numFmtId="0" fontId="33" fillId="16" borderId="0" xfId="0" applyFont="1" applyFill="1" applyAlignment="1">
      <alignment horizontal="left"/>
    </xf>
    <xf numFmtId="164" fontId="2" fillId="2" borderId="0" xfId="1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8" fillId="2" borderId="0" xfId="1" applyFont="1" applyFill="1" applyAlignment="1">
      <alignment horizontal="center"/>
    </xf>
    <xf numFmtId="43" fontId="13" fillId="5" borderId="12" xfId="2" applyNumberFormat="1" applyFont="1" applyFill="1" applyBorder="1" applyAlignment="1">
      <alignment horizontal="center" vertical="center"/>
    </xf>
    <xf numFmtId="43" fontId="13" fillId="7" borderId="12" xfId="2" applyNumberFormat="1" applyFont="1" applyFill="1" applyBorder="1" applyAlignment="1">
      <alignment horizontal="center" vertical="center"/>
    </xf>
    <xf numFmtId="43" fontId="13" fillId="9" borderId="12" xfId="2" applyNumberFormat="1" applyFont="1" applyFill="1" applyBorder="1" applyAlignment="1">
      <alignment horizontal="center" vertical="center"/>
    </xf>
    <xf numFmtId="43" fontId="13" fillId="9" borderId="0" xfId="2" applyNumberFormat="1" applyFont="1" applyFill="1" applyBorder="1" applyAlignment="1">
      <alignment horizontal="center" vertical="center"/>
    </xf>
    <xf numFmtId="43" fontId="13" fillId="4" borderId="12" xfId="2" applyNumberFormat="1" applyFont="1" applyFill="1" applyBorder="1" applyAlignment="1">
      <alignment horizontal="center" vertical="center"/>
    </xf>
    <xf numFmtId="43" fontId="13" fillId="4" borderId="0" xfId="2" applyNumberFormat="1" applyFont="1" applyFill="1" applyBorder="1" applyAlignment="1">
      <alignment horizontal="center" vertical="center"/>
    </xf>
    <xf numFmtId="43" fontId="13" fillId="12" borderId="0" xfId="2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4" fontId="17" fillId="17" borderId="77" xfId="0" applyNumberFormat="1" applyFont="1" applyFill="1" applyBorder="1" applyAlignment="1">
      <alignment horizontal="center"/>
    </xf>
    <xf numFmtId="4" fontId="17" fillId="17" borderId="33" xfId="0" applyNumberFormat="1" applyFont="1" applyFill="1" applyBorder="1" applyAlignment="1">
      <alignment horizontal="center"/>
    </xf>
    <xf numFmtId="4" fontId="17" fillId="0" borderId="34" xfId="0" applyNumberFormat="1" applyFont="1" applyBorder="1" applyAlignment="1">
      <alignment horizontal="center"/>
    </xf>
    <xf numFmtId="43" fontId="13" fillId="11" borderId="80" xfId="2" applyNumberFormat="1" applyFont="1" applyFill="1" applyBorder="1" applyAlignment="1">
      <alignment horizontal="center" vertical="center"/>
    </xf>
    <xf numFmtId="43" fontId="13" fillId="11" borderId="0" xfId="2" applyNumberFormat="1" applyFont="1" applyFill="1" applyBorder="1" applyAlignment="1">
      <alignment horizontal="center" vertical="center"/>
    </xf>
    <xf numFmtId="0" fontId="21" fillId="2" borderId="0" xfId="5" applyFont="1" applyFill="1" applyAlignment="1">
      <alignment horizontal="center"/>
    </xf>
    <xf numFmtId="15" fontId="21" fillId="2" borderId="0" xfId="5" applyNumberFormat="1" applyFont="1" applyFill="1" applyAlignment="1">
      <alignment horizontal="center"/>
    </xf>
    <xf numFmtId="0" fontId="52" fillId="2" borderId="0" xfId="5" applyFont="1" applyFill="1" applyAlignment="1"/>
    <xf numFmtId="15" fontId="52" fillId="2" borderId="0" xfId="5" applyNumberFormat="1" applyFont="1" applyFill="1" applyAlignment="1">
      <alignment horizontal="left"/>
    </xf>
    <xf numFmtId="0" fontId="52" fillId="2" borderId="0" xfId="5" applyFont="1" applyFill="1" applyAlignment="1">
      <alignment horizontal="left"/>
    </xf>
    <xf numFmtId="0" fontId="53" fillId="2" borderId="0" xfId="5" applyFont="1" applyFill="1" applyAlignment="1">
      <alignment horizontal="center"/>
    </xf>
    <xf numFmtId="4" fontId="17" fillId="0" borderId="49" xfId="0" applyNumberFormat="1" applyFont="1" applyFill="1" applyBorder="1" applyAlignment="1">
      <alignment horizontal="center" vertical="center"/>
    </xf>
    <xf numFmtId="4" fontId="17" fillId="0" borderId="50" xfId="0" applyNumberFormat="1" applyFont="1" applyFill="1" applyBorder="1" applyAlignment="1">
      <alignment horizontal="center" vertical="center"/>
    </xf>
    <xf numFmtId="4" fontId="17" fillId="0" borderId="64" xfId="0" applyNumberFormat="1" applyFont="1" applyFill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4" fontId="17" fillId="0" borderId="34" xfId="0" applyNumberFormat="1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/>
    </xf>
    <xf numFmtId="4" fontId="17" fillId="0" borderId="21" xfId="0" applyNumberFormat="1" applyFont="1" applyBorder="1" applyAlignment="1">
      <alignment horizontal="center"/>
    </xf>
    <xf numFmtId="4" fontId="17" fillId="0" borderId="60" xfId="0" applyNumberFormat="1" applyFont="1" applyBorder="1" applyAlignment="1">
      <alignment horizontal="center" vertical="center"/>
    </xf>
    <xf numFmtId="4" fontId="17" fillId="0" borderId="33" xfId="0" applyNumberFormat="1" applyFont="1" applyBorder="1" applyAlignment="1">
      <alignment horizontal="center" vertical="center"/>
    </xf>
    <xf numFmtId="4" fontId="17" fillId="0" borderId="49" xfId="0" applyNumberFormat="1" applyFont="1" applyBorder="1" applyAlignment="1">
      <alignment horizontal="center" vertical="center"/>
    </xf>
    <xf numFmtId="4" fontId="17" fillId="0" borderId="50" xfId="0" applyNumberFormat="1" applyFont="1" applyBorder="1" applyAlignment="1">
      <alignment horizontal="center" vertical="center"/>
    </xf>
    <xf numFmtId="4" fontId="17" fillId="0" borderId="64" xfId="0" applyNumberFormat="1" applyFont="1" applyBorder="1" applyAlignment="1">
      <alignment horizontal="center" vertical="center"/>
    </xf>
    <xf numFmtId="4" fontId="17" fillId="0" borderId="81" xfId="0" applyNumberFormat="1" applyFont="1" applyBorder="1" applyAlignment="1">
      <alignment horizontal="center" vertical="center"/>
    </xf>
    <xf numFmtId="4" fontId="17" fillId="0" borderId="8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0">
    <cellStyle name="Comma_Hoja de trabajo flujo 2007" xfId="9"/>
    <cellStyle name="Currency 2" xfId="3"/>
    <cellStyle name="Millares" xfId="7" builtinId="3"/>
    <cellStyle name="Millares 2" xfId="8"/>
    <cellStyle name="Millares 2 2" xfId="6"/>
    <cellStyle name="Millares 2 3" xfId="10"/>
    <cellStyle name="Millares 3" xfId="1"/>
    <cellStyle name="Millares 3 2" xfId="11"/>
    <cellStyle name="Millares 4" xfId="12"/>
    <cellStyle name="Millares 5" xfId="13"/>
    <cellStyle name="Moneda 2" xfId="14"/>
    <cellStyle name="Moneda 3" xfId="15"/>
    <cellStyle name="Normal" xfId="0" builtinId="0"/>
    <cellStyle name="Normal 2" xfId="2"/>
    <cellStyle name="Normal 2 2" xfId="16"/>
    <cellStyle name="Normal 2 2 2" xfId="17"/>
    <cellStyle name="Normal 3" xfId="4"/>
    <cellStyle name="Normal 3 2" xfId="5"/>
    <cellStyle name="Normal 4" xfId="18"/>
    <cellStyle name="Normal 5" xfId="19"/>
  </cellStyles>
  <dxfs count="0"/>
  <tableStyles count="0" defaultTableStyle="TableStyleMedium2" defaultPivotStyle="PivotStyleLight16"/>
  <colors>
    <mruColors>
      <color rgb="FF6FE5F5"/>
      <color rgb="FFB47BD3"/>
      <color rgb="FFFF2F2F"/>
      <color rgb="FFFE90F6"/>
      <color rgb="FFFF0000"/>
      <color rgb="FF9F9F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55524</xdr:colOff>
      <xdr:row>38</xdr:row>
      <xdr:rowOff>75286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13EB9D2-A8EF-4642-9C04-0B1CD06B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55524</xdr:colOff>
      <xdr:row>38</xdr:row>
      <xdr:rowOff>75286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1705E77-BBCB-4C42-AA7C-08D87972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55"/>
  <sheetViews>
    <sheetView view="pageLayout" topLeftCell="A74" zoomScaleNormal="100" workbookViewId="0">
      <selection activeCell="C44" sqref="C44"/>
    </sheetView>
  </sheetViews>
  <sheetFormatPr baseColWidth="10" defaultColWidth="11.42578125" defaultRowHeight="15" x14ac:dyDescent="0.25"/>
  <cols>
    <col min="1" max="1" width="11.42578125" style="1" customWidth="1"/>
    <col min="2" max="2" width="65.28515625" style="1" customWidth="1"/>
    <col min="3" max="3" width="23" style="263" customWidth="1"/>
    <col min="4" max="4" width="31.5703125" style="1" customWidth="1"/>
    <col min="5" max="5" width="17.7109375" style="1" bestFit="1" customWidth="1"/>
    <col min="6" max="16384" width="11.42578125" style="1"/>
  </cols>
  <sheetData>
    <row r="9" spans="2:4" s="258" customFormat="1" ht="15.75" x14ac:dyDescent="0.25">
      <c r="B9" s="625" t="s">
        <v>781</v>
      </c>
      <c r="C9" s="625"/>
      <c r="D9" s="282"/>
    </row>
    <row r="10" spans="2:4" s="258" customFormat="1" ht="15.75" x14ac:dyDescent="0.25">
      <c r="B10" s="625" t="s">
        <v>1027</v>
      </c>
      <c r="C10" s="625"/>
      <c r="D10" s="282"/>
    </row>
    <row r="11" spans="2:4" s="258" customFormat="1" ht="15.75" x14ac:dyDescent="0.25">
      <c r="B11" s="625" t="s">
        <v>782</v>
      </c>
      <c r="C11" s="625"/>
      <c r="D11" s="282"/>
    </row>
    <row r="12" spans="2:4" ht="15.75" x14ac:dyDescent="0.25">
      <c r="B12" s="253" t="s">
        <v>770</v>
      </c>
      <c r="C12" s="260"/>
      <c r="D12" s="38"/>
    </row>
    <row r="13" spans="2:4" ht="15.75" x14ac:dyDescent="0.25">
      <c r="B13" s="253"/>
      <c r="C13" s="260"/>
      <c r="D13" s="38"/>
    </row>
    <row r="14" spans="2:4" ht="15.75" x14ac:dyDescent="0.25">
      <c r="B14" s="253" t="s">
        <v>771</v>
      </c>
      <c r="C14" s="260"/>
      <c r="D14" s="38"/>
    </row>
    <row r="15" spans="2:4" ht="15.75" x14ac:dyDescent="0.25">
      <c r="B15" s="254" t="s">
        <v>878</v>
      </c>
      <c r="C15" s="261">
        <f>+'Mayor General sistema Julio2021'!G4</f>
        <v>771761600.75</v>
      </c>
    </row>
    <row r="16" spans="2:4" ht="15.75" x14ac:dyDescent="0.25">
      <c r="B16" s="254" t="s">
        <v>1047</v>
      </c>
      <c r="C16" s="261">
        <f>+'Mayor General sistema Julio2021'!G59</f>
        <v>454400000</v>
      </c>
    </row>
    <row r="17" spans="2:3" ht="15.75" x14ac:dyDescent="0.25">
      <c r="B17" s="254" t="s">
        <v>1048</v>
      </c>
      <c r="C17" s="261">
        <f>+'Mayor General sistema Julio2021'!G65+'Mayor General sistema Julio2021'!G63</f>
        <v>828186163.78999996</v>
      </c>
    </row>
    <row r="18" spans="2:3" ht="15.75" x14ac:dyDescent="0.25">
      <c r="B18" s="254" t="s">
        <v>1049</v>
      </c>
      <c r="C18" s="261">
        <f>+'Mayor General sistema Julio2021'!G77</f>
        <v>31656325.73</v>
      </c>
    </row>
    <row r="19" spans="2:3" ht="15.75" x14ac:dyDescent="0.25">
      <c r="B19" s="255" t="s">
        <v>772</v>
      </c>
      <c r="C19" s="262">
        <f>SUM(C15:C18)</f>
        <v>2086004090.27</v>
      </c>
    </row>
    <row r="20" spans="2:3" ht="15.75" x14ac:dyDescent="0.25">
      <c r="B20" s="256"/>
      <c r="C20" s="261" t="s">
        <v>11</v>
      </c>
    </row>
    <row r="21" spans="2:3" ht="15.75" x14ac:dyDescent="0.25">
      <c r="B21" s="253" t="s">
        <v>773</v>
      </c>
      <c r="C21" s="261"/>
    </row>
    <row r="22" spans="2:3" ht="15.75" x14ac:dyDescent="0.25">
      <c r="B22" s="254" t="s">
        <v>1050</v>
      </c>
      <c r="C22" s="261">
        <f>+'Mayor General sistema Julio2021'!G83</f>
        <v>1427712434.24</v>
      </c>
    </row>
    <row r="23" spans="2:3" ht="15.75" x14ac:dyDescent="0.25">
      <c r="B23" s="256" t="s">
        <v>1051</v>
      </c>
      <c r="C23" s="261">
        <f>+'Mayor General sistema Julio2021'!G112</f>
        <v>14325151.41</v>
      </c>
    </row>
    <row r="24" spans="2:3" ht="15.75" x14ac:dyDescent="0.25">
      <c r="B24" s="254" t="s">
        <v>1052</v>
      </c>
      <c r="C24" s="265">
        <f>+'Mayor General sistema Julio2021'!G117</f>
        <v>107483537.63</v>
      </c>
    </row>
    <row r="25" spans="2:3" ht="15.75" x14ac:dyDescent="0.25">
      <c r="B25" s="255" t="s">
        <v>774</v>
      </c>
      <c r="C25" s="266">
        <f>+C22+C23+C24</f>
        <v>1549521123.2800002</v>
      </c>
    </row>
    <row r="26" spans="2:3" ht="15.75" x14ac:dyDescent="0.25">
      <c r="B26" s="255"/>
      <c r="C26" s="267"/>
    </row>
    <row r="27" spans="2:3" ht="16.5" thickBot="1" x14ac:dyDescent="0.3">
      <c r="B27" s="255" t="s">
        <v>775</v>
      </c>
      <c r="C27" s="268">
        <f>+C19+C25</f>
        <v>3635525213.5500002</v>
      </c>
    </row>
    <row r="28" spans="2:3" ht="16.5" thickTop="1" x14ac:dyDescent="0.25">
      <c r="B28" s="255"/>
      <c r="C28" s="267"/>
    </row>
    <row r="29" spans="2:3" ht="15.75" x14ac:dyDescent="0.25">
      <c r="B29" s="253" t="s">
        <v>776</v>
      </c>
      <c r="C29" s="267"/>
    </row>
    <row r="30" spans="2:3" ht="15.75" x14ac:dyDescent="0.25">
      <c r="B30" s="255"/>
      <c r="C30" s="267"/>
    </row>
    <row r="31" spans="2:3" ht="15.75" x14ac:dyDescent="0.25">
      <c r="B31" s="253" t="s">
        <v>777</v>
      </c>
      <c r="C31" s="267"/>
    </row>
    <row r="32" spans="2:3" ht="15.75" x14ac:dyDescent="0.25">
      <c r="B32" s="254" t="s">
        <v>1053</v>
      </c>
      <c r="C32" s="269">
        <f>+'Mayor General sistema Julio2021'!G138+'Mayor General sistema Julio2021'!G171+'Mayor General sistema Julio2021'!G179+'Mayor General sistema Julio2021'!G186+'Mayor General sistema Julio2021'!G142</f>
        <v>396808919.36000001</v>
      </c>
    </row>
    <row r="33" spans="2:5" ht="15.75" x14ac:dyDescent="0.25">
      <c r="B33" s="309" t="s">
        <v>1054</v>
      </c>
      <c r="C33" s="269">
        <f>+'Mayor General sistema Julio2021'!G144</f>
        <v>19995848.68</v>
      </c>
    </row>
    <row r="34" spans="2:5" ht="15.75" x14ac:dyDescent="0.25">
      <c r="B34" s="309" t="s">
        <v>1055</v>
      </c>
      <c r="C34" s="269">
        <f>+'Mayor General sistema Julio2021'!G168</f>
        <v>398930000</v>
      </c>
    </row>
    <row r="35" spans="2:5" ht="15.75" x14ac:dyDescent="0.25">
      <c r="B35" s="254" t="s">
        <v>1056</v>
      </c>
      <c r="C35" s="305">
        <f>+'Mayor General sistema Julio2021'!G126</f>
        <v>135845150.13999999</v>
      </c>
      <c r="D35" s="299"/>
    </row>
    <row r="36" spans="2:5" ht="15.75" x14ac:dyDescent="0.25">
      <c r="B36" s="254" t="s">
        <v>1057</v>
      </c>
      <c r="C36" s="305">
        <f>+'Mayor General sistema Julio2021'!G188</f>
        <v>773515032.22000003</v>
      </c>
    </row>
    <row r="37" spans="2:5" ht="15.75" x14ac:dyDescent="0.25">
      <c r="B37" s="253" t="s">
        <v>778</v>
      </c>
      <c r="C37" s="266">
        <f>SUM(C32:C36)</f>
        <v>1725094950.4000001</v>
      </c>
    </row>
    <row r="38" spans="2:5" ht="15.75" x14ac:dyDescent="0.25">
      <c r="B38" s="254"/>
      <c r="C38" s="284"/>
      <c r="E38" s="296"/>
    </row>
    <row r="39" spans="2:5" ht="15.75" x14ac:dyDescent="0.25">
      <c r="B39" s="253" t="s">
        <v>779</v>
      </c>
      <c r="C39" s="264"/>
    </row>
    <row r="40" spans="2:5" ht="15.75" x14ac:dyDescent="0.25">
      <c r="B40" s="254" t="s">
        <v>879</v>
      </c>
      <c r="C40" s="269">
        <f>+'Mayor General sistema Julio2021'!G195</f>
        <v>1930722634.3199999</v>
      </c>
    </row>
    <row r="41" spans="2:5" ht="15.75" x14ac:dyDescent="0.25">
      <c r="B41" s="254" t="s">
        <v>563</v>
      </c>
      <c r="C41" s="306">
        <f>+'Mayor General sistema Julio2021'!G200+'Mayor General sistema Julio2021'!G202</f>
        <v>-174004378.30000001</v>
      </c>
    </row>
    <row r="42" spans="2:5" ht="15.75" x14ac:dyDescent="0.25">
      <c r="B42" s="254" t="s">
        <v>780</v>
      </c>
      <c r="C42" s="306">
        <f>+'Mayor General sistema Julio2021'!G201</f>
        <v>153712007.13</v>
      </c>
      <c r="D42" s="71"/>
    </row>
    <row r="43" spans="2:5" ht="15.75" x14ac:dyDescent="0.25">
      <c r="B43" s="255" t="s">
        <v>880</v>
      </c>
      <c r="C43" s="270">
        <f>SUM(C40:C42)</f>
        <v>1910430263.1500001</v>
      </c>
    </row>
    <row r="44" spans="2:5" ht="16.5" thickBot="1" x14ac:dyDescent="0.3">
      <c r="B44" s="255" t="s">
        <v>914</v>
      </c>
      <c r="C44" s="271">
        <f>+C37+C43</f>
        <v>3635525213.5500002</v>
      </c>
      <c r="D44" s="296"/>
    </row>
    <row r="45" spans="2:5" ht="16.5" thickTop="1" x14ac:dyDescent="0.25">
      <c r="B45" s="255"/>
      <c r="C45" s="611"/>
      <c r="D45" s="296"/>
    </row>
    <row r="46" spans="2:5" ht="15.75" x14ac:dyDescent="0.25">
      <c r="B46" s="255"/>
      <c r="C46" s="611"/>
      <c r="D46" s="296"/>
    </row>
    <row r="47" spans="2:5" ht="15.75" x14ac:dyDescent="0.25">
      <c r="B47" s="39"/>
      <c r="C47" s="272"/>
      <c r="D47" s="40"/>
    </row>
    <row r="48" spans="2:5" ht="15.75" x14ac:dyDescent="0.25">
      <c r="B48" s="604"/>
      <c r="C48" s="608"/>
    </row>
    <row r="49" spans="1:3" ht="15.75" x14ac:dyDescent="0.25">
      <c r="B49" s="603"/>
      <c r="C49" s="610"/>
    </row>
    <row r="50" spans="1:3" ht="15.75" customHeight="1" x14ac:dyDescent="0.25">
      <c r="A50" s="604"/>
      <c r="B50" s="603"/>
      <c r="C50" s="603"/>
    </row>
    <row r="51" spans="1:3" ht="15.75" x14ac:dyDescent="0.25">
      <c r="A51" s="603"/>
    </row>
    <row r="52" spans="1:3" ht="15.75" x14ac:dyDescent="0.25">
      <c r="A52" s="603"/>
      <c r="B52" s="626">
        <v>1</v>
      </c>
      <c r="C52" s="626"/>
    </row>
    <row r="53" spans="1:3" ht="15.75" x14ac:dyDescent="0.25">
      <c r="A53" s="603"/>
    </row>
    <row r="54" spans="1:3" ht="15.75" customHeight="1" x14ac:dyDescent="0.25">
      <c r="A54" s="607"/>
      <c r="B54" s="603"/>
      <c r="C54" s="610"/>
    </row>
    <row r="55" spans="1:3" ht="15.75" customHeight="1" x14ac:dyDescent="0.25">
      <c r="A55" s="609"/>
    </row>
  </sheetData>
  <mergeCells count="4">
    <mergeCell ref="B9:C9"/>
    <mergeCell ref="B10:C10"/>
    <mergeCell ref="B11:C11"/>
    <mergeCell ref="B52:C52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workbookViewId="0">
      <selection activeCell="F13" sqref="F13"/>
    </sheetView>
  </sheetViews>
  <sheetFormatPr baseColWidth="10" defaultColWidth="11.42578125" defaultRowHeight="15" x14ac:dyDescent="0.25"/>
  <cols>
    <col min="1" max="1" width="11.85546875" style="133" customWidth="1"/>
    <col min="2" max="2" width="15.42578125" style="133" customWidth="1"/>
    <col min="3" max="3" width="69.5703125" style="133" customWidth="1"/>
    <col min="4" max="4" width="17.7109375" style="138" bestFit="1" customWidth="1"/>
    <col min="5" max="6" width="15.5703125" style="138" bestFit="1" customWidth="1"/>
    <col min="7" max="7" width="17.42578125" style="138" bestFit="1" customWidth="1"/>
    <col min="8" max="8" width="11.42578125" style="133"/>
  </cols>
  <sheetData>
    <row r="1" spans="1:7" x14ac:dyDescent="0.25">
      <c r="A1" s="132" t="s">
        <v>488</v>
      </c>
      <c r="B1" s="132" t="s">
        <v>489</v>
      </c>
      <c r="C1" s="132" t="s">
        <v>490</v>
      </c>
      <c r="D1" s="136" t="s">
        <v>491</v>
      </c>
      <c r="E1" s="136" t="s">
        <v>492</v>
      </c>
      <c r="F1" s="136" t="s">
        <v>493</v>
      </c>
      <c r="G1" s="136" t="s">
        <v>494</v>
      </c>
    </row>
    <row r="2" spans="1:7" x14ac:dyDescent="0.25">
      <c r="A2" s="134">
        <v>1</v>
      </c>
      <c r="B2" s="135" t="s">
        <v>495</v>
      </c>
      <c r="C2" s="135" t="s">
        <v>222</v>
      </c>
      <c r="D2" s="137">
        <v>3842628390.5100002</v>
      </c>
      <c r="E2" s="137">
        <v>0</v>
      </c>
      <c r="F2" s="137">
        <v>0</v>
      </c>
      <c r="G2" s="137">
        <v>3841996348.29</v>
      </c>
    </row>
    <row r="3" spans="1:7" x14ac:dyDescent="0.25">
      <c r="A3" s="134">
        <v>1</v>
      </c>
      <c r="B3" s="135" t="s">
        <v>496</v>
      </c>
      <c r="C3" s="135" t="s">
        <v>497</v>
      </c>
      <c r="D3" s="137">
        <v>1959556326.04</v>
      </c>
      <c r="E3" s="137">
        <v>0</v>
      </c>
      <c r="F3" s="137">
        <v>0</v>
      </c>
      <c r="G3" s="137">
        <v>1956927723.8199999</v>
      </c>
    </row>
    <row r="4" spans="1:7" x14ac:dyDescent="0.25">
      <c r="A4" s="134">
        <v>1</v>
      </c>
      <c r="B4" s="135" t="s">
        <v>498</v>
      </c>
      <c r="C4" s="135" t="s">
        <v>499</v>
      </c>
      <c r="D4" s="137">
        <v>971819751.08000004</v>
      </c>
      <c r="E4" s="137">
        <v>0</v>
      </c>
      <c r="F4" s="137">
        <v>0</v>
      </c>
      <c r="G4" s="137">
        <v>966514715.45000005</v>
      </c>
    </row>
    <row r="5" spans="1:7" x14ac:dyDescent="0.25">
      <c r="A5" s="134">
        <v>1</v>
      </c>
      <c r="B5" s="135" t="s">
        <v>500</v>
      </c>
      <c r="C5" s="135" t="s">
        <v>501</v>
      </c>
      <c r="D5" s="137">
        <v>57358351.340000004</v>
      </c>
      <c r="E5" s="137">
        <v>0</v>
      </c>
      <c r="F5" s="137">
        <v>0</v>
      </c>
      <c r="G5" s="137">
        <v>58727756.979999997</v>
      </c>
    </row>
    <row r="6" spans="1:7" x14ac:dyDescent="0.25">
      <c r="A6" s="134">
        <v>1</v>
      </c>
      <c r="B6" s="135" t="s">
        <v>229</v>
      </c>
      <c r="C6" s="135" t="s">
        <v>230</v>
      </c>
      <c r="D6" s="137">
        <v>270226.92</v>
      </c>
      <c r="E6" s="137">
        <v>203986.47</v>
      </c>
      <c r="F6" s="137">
        <v>261311.47</v>
      </c>
      <c r="G6" s="137">
        <v>212901.92</v>
      </c>
    </row>
    <row r="7" spans="1:7" x14ac:dyDescent="0.25">
      <c r="A7" s="134">
        <v>1</v>
      </c>
      <c r="B7" s="135" t="s">
        <v>231</v>
      </c>
      <c r="C7" s="135" t="s">
        <v>232</v>
      </c>
      <c r="D7" s="137">
        <v>30000</v>
      </c>
      <c r="E7" s="137">
        <v>0</v>
      </c>
      <c r="F7" s="137">
        <v>0</v>
      </c>
      <c r="G7" s="137">
        <v>30000</v>
      </c>
    </row>
    <row r="8" spans="1:7" x14ac:dyDescent="0.25">
      <c r="A8" s="134">
        <v>1</v>
      </c>
      <c r="B8" s="135" t="s">
        <v>233</v>
      </c>
      <c r="C8" s="135" t="s">
        <v>234</v>
      </c>
      <c r="D8" s="137">
        <v>6183.53</v>
      </c>
      <c r="E8" s="137">
        <v>0</v>
      </c>
      <c r="F8" s="137">
        <v>1835</v>
      </c>
      <c r="G8" s="137">
        <v>4348.53</v>
      </c>
    </row>
    <row r="9" spans="1:7" x14ac:dyDescent="0.25">
      <c r="A9" s="134">
        <v>1</v>
      </c>
      <c r="B9" s="135" t="s">
        <v>235</v>
      </c>
      <c r="C9" s="135" t="s">
        <v>236</v>
      </c>
      <c r="D9" s="137">
        <v>0</v>
      </c>
      <c r="E9" s="137">
        <v>20000</v>
      </c>
      <c r="F9" s="137">
        <v>0</v>
      </c>
      <c r="G9" s="137">
        <v>20000</v>
      </c>
    </row>
    <row r="10" spans="1:7" x14ac:dyDescent="0.25">
      <c r="A10" s="134">
        <v>1</v>
      </c>
      <c r="B10" s="135" t="s">
        <v>237</v>
      </c>
      <c r="C10" s="135" t="s">
        <v>238</v>
      </c>
      <c r="D10" s="137">
        <v>40000</v>
      </c>
      <c r="E10" s="137">
        <v>0</v>
      </c>
      <c r="F10" s="137">
        <v>0</v>
      </c>
      <c r="G10" s="137">
        <v>40000</v>
      </c>
    </row>
    <row r="11" spans="1:7" x14ac:dyDescent="0.25">
      <c r="A11" s="134">
        <v>1</v>
      </c>
      <c r="B11" s="135" t="s">
        <v>239</v>
      </c>
      <c r="C11" s="135" t="s">
        <v>240</v>
      </c>
      <c r="D11" s="137">
        <v>40000</v>
      </c>
      <c r="E11" s="137">
        <v>0</v>
      </c>
      <c r="F11" s="137">
        <v>0</v>
      </c>
      <c r="G11" s="137">
        <v>40000</v>
      </c>
    </row>
    <row r="12" spans="1:7" x14ac:dyDescent="0.25">
      <c r="A12" s="134">
        <v>1</v>
      </c>
      <c r="B12" s="135" t="s">
        <v>241</v>
      </c>
      <c r="C12" s="135" t="s">
        <v>242</v>
      </c>
      <c r="D12" s="137">
        <v>25000</v>
      </c>
      <c r="E12" s="137">
        <v>0</v>
      </c>
      <c r="F12" s="137">
        <v>0</v>
      </c>
      <c r="G12" s="137">
        <v>25000</v>
      </c>
    </row>
    <row r="13" spans="1:7" x14ac:dyDescent="0.25">
      <c r="A13" s="134">
        <v>1</v>
      </c>
      <c r="B13" s="135" t="s">
        <v>243</v>
      </c>
      <c r="C13" s="135" t="s">
        <v>244</v>
      </c>
      <c r="D13" s="137">
        <v>50000</v>
      </c>
      <c r="E13" s="137">
        <v>0</v>
      </c>
      <c r="F13" s="137">
        <v>0</v>
      </c>
      <c r="G13" s="137">
        <v>50000</v>
      </c>
    </row>
    <row r="14" spans="1:7" x14ac:dyDescent="0.25">
      <c r="A14" s="134">
        <v>1</v>
      </c>
      <c r="B14" s="135" t="s">
        <v>245</v>
      </c>
      <c r="C14" s="135" t="s">
        <v>246</v>
      </c>
      <c r="D14" s="137">
        <v>20000</v>
      </c>
      <c r="E14" s="137">
        <v>0</v>
      </c>
      <c r="F14" s="137">
        <v>0</v>
      </c>
      <c r="G14" s="137">
        <v>20000</v>
      </c>
    </row>
    <row r="15" spans="1:7" x14ac:dyDescent="0.25">
      <c r="A15" s="134">
        <v>1</v>
      </c>
      <c r="B15" s="135" t="s">
        <v>247</v>
      </c>
      <c r="C15" s="135" t="s">
        <v>248</v>
      </c>
      <c r="D15" s="137">
        <v>35000</v>
      </c>
      <c r="E15" s="137">
        <v>0</v>
      </c>
      <c r="F15" s="137">
        <v>0</v>
      </c>
      <c r="G15" s="137">
        <v>35000</v>
      </c>
    </row>
    <row r="16" spans="1:7" x14ac:dyDescent="0.25">
      <c r="A16" s="134">
        <v>1</v>
      </c>
      <c r="B16" s="135" t="s">
        <v>249</v>
      </c>
      <c r="C16" s="135" t="s">
        <v>250</v>
      </c>
      <c r="D16" s="137">
        <v>20000</v>
      </c>
      <c r="E16" s="137">
        <v>0</v>
      </c>
      <c r="F16" s="137">
        <v>0</v>
      </c>
      <c r="G16" s="137">
        <v>20000</v>
      </c>
    </row>
    <row r="17" spans="1:7" x14ac:dyDescent="0.25">
      <c r="A17" s="134">
        <v>1</v>
      </c>
      <c r="B17" s="135" t="s">
        <v>251</v>
      </c>
      <c r="C17" s="135" t="s">
        <v>252</v>
      </c>
      <c r="D17" s="137">
        <v>15000</v>
      </c>
      <c r="E17" s="137">
        <v>0</v>
      </c>
      <c r="F17" s="137">
        <v>0</v>
      </c>
      <c r="G17" s="137">
        <v>15000</v>
      </c>
    </row>
    <row r="18" spans="1:7" x14ac:dyDescent="0.25">
      <c r="A18" s="134">
        <v>1</v>
      </c>
      <c r="B18" s="135" t="s">
        <v>253</v>
      </c>
      <c r="C18" s="135" t="s">
        <v>254</v>
      </c>
      <c r="D18" s="137">
        <v>15000</v>
      </c>
      <c r="E18" s="137">
        <v>0</v>
      </c>
      <c r="F18" s="137">
        <v>0</v>
      </c>
      <c r="G18" s="137">
        <v>15000</v>
      </c>
    </row>
    <row r="19" spans="1:7" x14ac:dyDescent="0.25">
      <c r="A19" s="134">
        <v>1</v>
      </c>
      <c r="B19" s="135" t="s">
        <v>255</v>
      </c>
      <c r="C19" s="135" t="s">
        <v>256</v>
      </c>
      <c r="D19" s="137">
        <v>8000</v>
      </c>
      <c r="E19" s="137">
        <v>0</v>
      </c>
      <c r="F19" s="137">
        <v>0</v>
      </c>
      <c r="G19" s="137">
        <v>8000</v>
      </c>
    </row>
    <row r="20" spans="1:7" x14ac:dyDescent="0.25">
      <c r="A20" s="134">
        <v>1</v>
      </c>
      <c r="B20" s="135" t="s">
        <v>257</v>
      </c>
      <c r="C20" s="135" t="s">
        <v>258</v>
      </c>
      <c r="D20" s="137">
        <v>25000</v>
      </c>
      <c r="E20" s="137">
        <v>0</v>
      </c>
      <c r="F20" s="137">
        <v>0</v>
      </c>
      <c r="G20" s="137">
        <v>25000</v>
      </c>
    </row>
    <row r="21" spans="1:7" x14ac:dyDescent="0.25">
      <c r="A21" s="134">
        <v>1</v>
      </c>
      <c r="B21" s="135" t="s">
        <v>259</v>
      </c>
      <c r="C21" s="135" t="s">
        <v>260</v>
      </c>
      <c r="D21" s="137">
        <v>10000</v>
      </c>
      <c r="E21" s="137">
        <v>0</v>
      </c>
      <c r="F21" s="137">
        <v>0</v>
      </c>
      <c r="G21" s="137">
        <v>10000</v>
      </c>
    </row>
    <row r="22" spans="1:7" x14ac:dyDescent="0.25">
      <c r="A22" s="134">
        <v>1</v>
      </c>
      <c r="B22" s="135" t="s">
        <v>261</v>
      </c>
      <c r="C22" s="135" t="s">
        <v>262</v>
      </c>
      <c r="D22" s="137">
        <v>75000</v>
      </c>
      <c r="E22" s="137">
        <v>0</v>
      </c>
      <c r="F22" s="137">
        <v>0</v>
      </c>
      <c r="G22" s="137">
        <v>75000</v>
      </c>
    </row>
    <row r="23" spans="1:7" x14ac:dyDescent="0.25">
      <c r="A23" s="134">
        <v>1</v>
      </c>
      <c r="B23" s="135" t="s">
        <v>263</v>
      </c>
      <c r="C23" s="135" t="s">
        <v>264</v>
      </c>
      <c r="D23" s="137">
        <v>185000</v>
      </c>
      <c r="E23" s="137">
        <v>0</v>
      </c>
      <c r="F23" s="137">
        <v>0</v>
      </c>
      <c r="G23" s="137">
        <v>185000</v>
      </c>
    </row>
    <row r="24" spans="1:7" x14ac:dyDescent="0.25">
      <c r="A24" s="134">
        <v>1</v>
      </c>
      <c r="B24" s="135" t="s">
        <v>265</v>
      </c>
      <c r="C24" s="135" t="s">
        <v>266</v>
      </c>
      <c r="D24" s="137">
        <v>10000</v>
      </c>
      <c r="E24" s="137">
        <v>0</v>
      </c>
      <c r="F24" s="137">
        <v>0</v>
      </c>
      <c r="G24" s="137">
        <v>10000</v>
      </c>
    </row>
    <row r="25" spans="1:7" x14ac:dyDescent="0.25">
      <c r="A25" s="134">
        <v>1</v>
      </c>
      <c r="B25" s="135" t="s">
        <v>267</v>
      </c>
      <c r="C25" s="135" t="s">
        <v>268</v>
      </c>
      <c r="D25" s="137">
        <v>50000</v>
      </c>
      <c r="E25" s="137">
        <v>0</v>
      </c>
      <c r="F25" s="137">
        <v>0</v>
      </c>
      <c r="G25" s="137">
        <v>50000</v>
      </c>
    </row>
    <row r="26" spans="1:7" x14ac:dyDescent="0.25">
      <c r="A26" s="134">
        <v>1</v>
      </c>
      <c r="B26" s="135" t="s">
        <v>269</v>
      </c>
      <c r="C26" s="135" t="s">
        <v>270</v>
      </c>
      <c r="D26" s="137">
        <v>30000</v>
      </c>
      <c r="E26" s="137">
        <v>0</v>
      </c>
      <c r="F26" s="137">
        <v>0</v>
      </c>
      <c r="G26" s="137">
        <v>30000</v>
      </c>
    </row>
    <row r="27" spans="1:7" x14ac:dyDescent="0.25">
      <c r="A27" s="134">
        <v>1</v>
      </c>
      <c r="B27" s="135" t="s">
        <v>271</v>
      </c>
      <c r="C27" s="135" t="s">
        <v>272</v>
      </c>
      <c r="D27" s="137">
        <v>10000</v>
      </c>
      <c r="E27" s="137">
        <v>0</v>
      </c>
      <c r="F27" s="137">
        <v>0</v>
      </c>
      <c r="G27" s="137">
        <v>10000</v>
      </c>
    </row>
    <row r="28" spans="1:7" x14ac:dyDescent="0.25">
      <c r="A28" s="134">
        <v>1</v>
      </c>
      <c r="B28" s="135" t="s">
        <v>273</v>
      </c>
      <c r="C28" s="135" t="s">
        <v>274</v>
      </c>
      <c r="D28" s="137">
        <v>15000</v>
      </c>
      <c r="E28" s="137">
        <v>0</v>
      </c>
      <c r="F28" s="137">
        <v>0</v>
      </c>
      <c r="G28" s="137">
        <v>15000</v>
      </c>
    </row>
    <row r="29" spans="1:7" x14ac:dyDescent="0.25">
      <c r="A29" s="134">
        <v>1</v>
      </c>
      <c r="B29" s="135" t="s">
        <v>275</v>
      </c>
      <c r="C29" s="135" t="s">
        <v>276</v>
      </c>
      <c r="D29" s="137">
        <v>25000</v>
      </c>
      <c r="E29" s="137">
        <v>0</v>
      </c>
      <c r="F29" s="137">
        <v>0</v>
      </c>
      <c r="G29" s="137">
        <v>25000</v>
      </c>
    </row>
    <row r="30" spans="1:7" x14ac:dyDescent="0.25">
      <c r="A30" s="134">
        <v>1</v>
      </c>
      <c r="B30" s="135" t="s">
        <v>277</v>
      </c>
      <c r="C30" s="135" t="s">
        <v>278</v>
      </c>
      <c r="D30" s="137">
        <v>10000</v>
      </c>
      <c r="E30" s="137">
        <v>0</v>
      </c>
      <c r="F30" s="137">
        <v>0</v>
      </c>
      <c r="G30" s="137">
        <v>10000</v>
      </c>
    </row>
    <row r="31" spans="1:7" x14ac:dyDescent="0.25">
      <c r="A31" s="134">
        <v>1</v>
      </c>
      <c r="B31" s="135" t="s">
        <v>279</v>
      </c>
      <c r="C31" s="135" t="s">
        <v>280</v>
      </c>
      <c r="D31" s="137">
        <v>45000</v>
      </c>
      <c r="E31" s="137">
        <v>0</v>
      </c>
      <c r="F31" s="137">
        <v>0</v>
      </c>
      <c r="G31" s="137">
        <v>45000</v>
      </c>
    </row>
    <row r="32" spans="1:7" x14ac:dyDescent="0.25">
      <c r="A32" s="134">
        <v>1</v>
      </c>
      <c r="B32" s="135" t="s">
        <v>281</v>
      </c>
      <c r="C32" s="135" t="s">
        <v>282</v>
      </c>
      <c r="D32" s="137">
        <v>957958.52</v>
      </c>
      <c r="E32" s="137">
        <v>5184677.51</v>
      </c>
      <c r="F32" s="137">
        <v>5158817.51</v>
      </c>
      <c r="G32" s="137">
        <v>983818.52</v>
      </c>
    </row>
    <row r="33" spans="1:7" x14ac:dyDescent="0.25">
      <c r="A33" s="134">
        <v>1</v>
      </c>
      <c r="B33" s="135" t="s">
        <v>283</v>
      </c>
      <c r="C33" s="135" t="s">
        <v>284</v>
      </c>
      <c r="D33" s="137">
        <v>54910182.369999997</v>
      </c>
      <c r="E33" s="137">
        <v>297289404.45999998</v>
      </c>
      <c r="F33" s="137">
        <v>295836623.81999999</v>
      </c>
      <c r="G33" s="137">
        <v>56362963.009999998</v>
      </c>
    </row>
    <row r="34" spans="1:7" x14ac:dyDescent="0.25">
      <c r="A34" s="134">
        <v>1</v>
      </c>
      <c r="B34" s="135" t="s">
        <v>285</v>
      </c>
      <c r="C34" s="135" t="s">
        <v>286</v>
      </c>
      <c r="D34" s="137">
        <v>100000</v>
      </c>
      <c r="E34" s="137">
        <v>0</v>
      </c>
      <c r="F34" s="137">
        <v>100000</v>
      </c>
      <c r="G34" s="137">
        <v>0</v>
      </c>
    </row>
    <row r="35" spans="1:7" x14ac:dyDescent="0.25">
      <c r="A35" s="134">
        <v>1</v>
      </c>
      <c r="B35" s="135" t="s">
        <v>287</v>
      </c>
      <c r="C35" s="135" t="s">
        <v>288</v>
      </c>
      <c r="D35" s="137">
        <v>10000</v>
      </c>
      <c r="E35" s="137">
        <v>0</v>
      </c>
      <c r="F35" s="137">
        <v>0</v>
      </c>
      <c r="G35" s="137">
        <v>10000</v>
      </c>
    </row>
    <row r="36" spans="1:7" x14ac:dyDescent="0.25">
      <c r="A36" s="134">
        <v>1</v>
      </c>
      <c r="B36" s="135" t="s">
        <v>289</v>
      </c>
      <c r="C36" s="135" t="s">
        <v>290</v>
      </c>
      <c r="D36" s="137">
        <v>30000</v>
      </c>
      <c r="E36" s="137">
        <v>0</v>
      </c>
      <c r="F36" s="137">
        <v>0</v>
      </c>
      <c r="G36" s="137">
        <v>30000</v>
      </c>
    </row>
    <row r="37" spans="1:7" x14ac:dyDescent="0.25">
      <c r="A37" s="134">
        <v>1</v>
      </c>
      <c r="B37" s="135" t="s">
        <v>291</v>
      </c>
      <c r="C37" s="135" t="s">
        <v>292</v>
      </c>
      <c r="D37" s="137">
        <v>5000</v>
      </c>
      <c r="E37" s="137">
        <v>0</v>
      </c>
      <c r="F37" s="137">
        <v>0</v>
      </c>
      <c r="G37" s="137">
        <v>5000</v>
      </c>
    </row>
    <row r="38" spans="1:7" x14ac:dyDescent="0.25">
      <c r="A38" s="134">
        <v>1</v>
      </c>
      <c r="B38" s="135" t="s">
        <v>293</v>
      </c>
      <c r="C38" s="135" t="s">
        <v>294</v>
      </c>
      <c r="D38" s="137">
        <v>0</v>
      </c>
      <c r="E38" s="137">
        <v>30000</v>
      </c>
      <c r="F38" s="137">
        <v>0</v>
      </c>
      <c r="G38" s="137">
        <v>30000</v>
      </c>
    </row>
    <row r="39" spans="1:7" x14ac:dyDescent="0.25">
      <c r="A39" s="134">
        <v>1</v>
      </c>
      <c r="B39" s="135" t="s">
        <v>295</v>
      </c>
      <c r="C39" s="135" t="s">
        <v>296</v>
      </c>
      <c r="D39" s="137">
        <v>2500</v>
      </c>
      <c r="E39" s="137">
        <v>0</v>
      </c>
      <c r="F39" s="137">
        <v>0</v>
      </c>
      <c r="G39" s="137">
        <v>2500</v>
      </c>
    </row>
    <row r="40" spans="1:7" x14ac:dyDescent="0.25">
      <c r="A40" s="134">
        <v>1</v>
      </c>
      <c r="B40" s="135" t="s">
        <v>297</v>
      </c>
      <c r="C40" s="135" t="s">
        <v>298</v>
      </c>
      <c r="D40" s="137">
        <v>143300</v>
      </c>
      <c r="E40" s="137">
        <v>0</v>
      </c>
      <c r="F40" s="137">
        <v>75</v>
      </c>
      <c r="G40" s="137">
        <v>143225</v>
      </c>
    </row>
    <row r="41" spans="1:7" x14ac:dyDescent="0.25">
      <c r="A41" s="134">
        <v>1</v>
      </c>
      <c r="B41" s="135" t="s">
        <v>299</v>
      </c>
      <c r="C41" s="135" t="s">
        <v>300</v>
      </c>
      <c r="D41" s="137">
        <v>20000</v>
      </c>
      <c r="E41" s="137">
        <v>0</v>
      </c>
      <c r="F41" s="137">
        <v>0</v>
      </c>
      <c r="G41" s="137">
        <v>20000</v>
      </c>
    </row>
    <row r="42" spans="1:7" x14ac:dyDescent="0.25">
      <c r="A42" s="134">
        <v>1</v>
      </c>
      <c r="B42" s="135" t="s">
        <v>301</v>
      </c>
      <c r="C42" s="135" t="s">
        <v>302</v>
      </c>
      <c r="D42" s="137">
        <v>80000</v>
      </c>
      <c r="E42" s="137">
        <v>0</v>
      </c>
      <c r="F42" s="137">
        <v>0</v>
      </c>
      <c r="G42" s="137">
        <v>80000</v>
      </c>
    </row>
    <row r="43" spans="1:7" x14ac:dyDescent="0.25">
      <c r="A43" s="134">
        <v>1</v>
      </c>
      <c r="B43" s="135" t="s">
        <v>303</v>
      </c>
      <c r="C43" s="135" t="s">
        <v>304</v>
      </c>
      <c r="D43" s="137">
        <v>35000</v>
      </c>
      <c r="E43" s="137">
        <v>0</v>
      </c>
      <c r="F43" s="137">
        <v>0</v>
      </c>
      <c r="G43" s="137">
        <v>35000</v>
      </c>
    </row>
    <row r="44" spans="1:7" x14ac:dyDescent="0.25">
      <c r="A44" s="134">
        <v>1</v>
      </c>
      <c r="B44" s="135" t="s">
        <v>502</v>
      </c>
      <c r="C44" s="135" t="s">
        <v>503</v>
      </c>
      <c r="D44" s="137">
        <v>914461399.74000001</v>
      </c>
      <c r="E44" s="137">
        <v>0</v>
      </c>
      <c r="F44" s="137">
        <v>0</v>
      </c>
      <c r="G44" s="137">
        <v>907786958.47000003</v>
      </c>
    </row>
    <row r="45" spans="1:7" x14ac:dyDescent="0.25">
      <c r="A45" s="134">
        <v>1</v>
      </c>
      <c r="B45" s="135" t="s">
        <v>305</v>
      </c>
      <c r="C45" s="135" t="s">
        <v>306</v>
      </c>
      <c r="D45" s="137">
        <v>96762159.299999997</v>
      </c>
      <c r="E45" s="137">
        <v>137729853.88999999</v>
      </c>
      <c r="F45" s="137">
        <v>152447560.88</v>
      </c>
      <c r="G45" s="137">
        <v>82044452.310000002</v>
      </c>
    </row>
    <row r="46" spans="1:7" x14ac:dyDescent="0.25">
      <c r="A46" s="134">
        <v>1</v>
      </c>
      <c r="B46" s="135" t="s">
        <v>307</v>
      </c>
      <c r="C46" s="135" t="s">
        <v>308</v>
      </c>
      <c r="D46" s="137">
        <v>61263.39</v>
      </c>
      <c r="E46" s="137">
        <v>90890099.349999994</v>
      </c>
      <c r="F46" s="137">
        <v>90890273.349999994</v>
      </c>
      <c r="G46" s="137">
        <v>61089.39</v>
      </c>
    </row>
    <row r="47" spans="1:7" x14ac:dyDescent="0.25">
      <c r="A47" s="134">
        <v>1</v>
      </c>
      <c r="B47" s="135" t="s">
        <v>309</v>
      </c>
      <c r="C47" s="135" t="s">
        <v>310</v>
      </c>
      <c r="D47" s="137">
        <v>4450243.9400000004</v>
      </c>
      <c r="E47" s="137">
        <v>5148223.18</v>
      </c>
      <c r="F47" s="137">
        <v>2602909.21</v>
      </c>
      <c r="G47" s="137">
        <v>6995557.9100000001</v>
      </c>
    </row>
    <row r="48" spans="1:7" x14ac:dyDescent="0.25">
      <c r="A48" s="134">
        <v>1</v>
      </c>
      <c r="B48" s="135" t="s">
        <v>311</v>
      </c>
      <c r="C48" s="135" t="s">
        <v>312</v>
      </c>
      <c r="D48" s="137">
        <v>6319.18</v>
      </c>
      <c r="E48" s="137">
        <v>0</v>
      </c>
      <c r="F48" s="137">
        <v>6319.18</v>
      </c>
      <c r="G48" s="137">
        <v>0</v>
      </c>
    </row>
    <row r="49" spans="1:7" x14ac:dyDescent="0.25">
      <c r="A49" s="134">
        <v>1</v>
      </c>
      <c r="B49" s="135" t="s">
        <v>313</v>
      </c>
      <c r="C49" s="135" t="s">
        <v>314</v>
      </c>
      <c r="D49" s="137">
        <v>588805.93000000005</v>
      </c>
      <c r="E49" s="137">
        <v>0</v>
      </c>
      <c r="F49" s="137">
        <v>0</v>
      </c>
      <c r="G49" s="137">
        <v>588805.93000000005</v>
      </c>
    </row>
    <row r="50" spans="1:7" x14ac:dyDescent="0.25">
      <c r="A50" s="134">
        <v>1</v>
      </c>
      <c r="B50" s="135" t="s">
        <v>315</v>
      </c>
      <c r="C50" s="135" t="s">
        <v>316</v>
      </c>
      <c r="D50" s="137">
        <v>803611910.64999998</v>
      </c>
      <c r="E50" s="137">
        <v>295098366.07999998</v>
      </c>
      <c r="F50" s="137">
        <v>287193921.14999998</v>
      </c>
      <c r="G50" s="137">
        <v>811516355.58000004</v>
      </c>
    </row>
    <row r="51" spans="1:7" x14ac:dyDescent="0.25">
      <c r="A51" s="134">
        <v>1</v>
      </c>
      <c r="B51" s="135" t="s">
        <v>317</v>
      </c>
      <c r="C51" s="135" t="s">
        <v>318</v>
      </c>
      <c r="D51" s="137">
        <v>8980697.3499999996</v>
      </c>
      <c r="E51" s="137">
        <v>0</v>
      </c>
      <c r="F51" s="137">
        <v>2400000</v>
      </c>
      <c r="G51" s="137">
        <v>6580697.3499999996</v>
      </c>
    </row>
    <row r="52" spans="1:7" x14ac:dyDescent="0.25">
      <c r="A52" s="134">
        <v>1</v>
      </c>
      <c r="B52" s="135" t="s">
        <v>319</v>
      </c>
      <c r="C52" s="135" t="s">
        <v>320</v>
      </c>
      <c r="D52" s="137">
        <v>0</v>
      </c>
      <c r="E52" s="137">
        <v>137280000</v>
      </c>
      <c r="F52" s="137">
        <v>137280000</v>
      </c>
      <c r="G52" s="137">
        <v>0</v>
      </c>
    </row>
    <row r="53" spans="1:7" x14ac:dyDescent="0.25">
      <c r="A53" s="134">
        <v>1</v>
      </c>
      <c r="B53" s="135" t="s">
        <v>321</v>
      </c>
      <c r="C53" s="135" t="s">
        <v>322</v>
      </c>
      <c r="D53" s="137">
        <v>0</v>
      </c>
      <c r="E53" s="137">
        <v>90890099.349999994</v>
      </c>
      <c r="F53" s="137">
        <v>90890099.349999994</v>
      </c>
      <c r="G53" s="137">
        <v>0</v>
      </c>
    </row>
    <row r="54" spans="1:7" x14ac:dyDescent="0.25">
      <c r="A54" s="134">
        <v>1</v>
      </c>
      <c r="B54" s="135" t="s">
        <v>504</v>
      </c>
      <c r="C54" s="135" t="s">
        <v>505</v>
      </c>
      <c r="D54" s="137">
        <v>987736574.96000004</v>
      </c>
      <c r="E54" s="137">
        <v>0</v>
      </c>
      <c r="F54" s="137">
        <v>0</v>
      </c>
      <c r="G54" s="137">
        <v>990413008.37</v>
      </c>
    </row>
    <row r="55" spans="1:7" x14ac:dyDescent="0.25">
      <c r="A55" s="134">
        <v>1</v>
      </c>
      <c r="B55" s="135" t="s">
        <v>506</v>
      </c>
      <c r="C55" s="135" t="s">
        <v>507</v>
      </c>
      <c r="D55" s="137">
        <v>984216374.15999997</v>
      </c>
      <c r="E55" s="137">
        <v>0</v>
      </c>
      <c r="F55" s="137">
        <v>0</v>
      </c>
      <c r="G55" s="137">
        <v>986892807.57000005</v>
      </c>
    </row>
    <row r="56" spans="1:7" x14ac:dyDescent="0.25">
      <c r="A56" s="134">
        <v>1</v>
      </c>
      <c r="B56" s="135" t="s">
        <v>323</v>
      </c>
      <c r="C56" s="135" t="s">
        <v>324</v>
      </c>
      <c r="D56" s="137">
        <v>210734341.28</v>
      </c>
      <c r="E56" s="137">
        <v>205800</v>
      </c>
      <c r="F56" s="137">
        <v>207849.59</v>
      </c>
      <c r="G56" s="137">
        <v>210732291.69</v>
      </c>
    </row>
    <row r="57" spans="1:7" x14ac:dyDescent="0.25">
      <c r="A57" s="134">
        <v>1</v>
      </c>
      <c r="B57" s="135" t="s">
        <v>325</v>
      </c>
      <c r="C57" s="135" t="s">
        <v>326</v>
      </c>
      <c r="D57" s="137">
        <v>13162000.449999999</v>
      </c>
      <c r="E57" s="137">
        <v>4401239.25</v>
      </c>
      <c r="F57" s="137">
        <v>4345027.01</v>
      </c>
      <c r="G57" s="137">
        <v>13218212.689999999</v>
      </c>
    </row>
    <row r="58" spans="1:7" x14ac:dyDescent="0.25">
      <c r="A58" s="134">
        <v>1</v>
      </c>
      <c r="B58" s="135" t="s">
        <v>327</v>
      </c>
      <c r="C58" s="135" t="s">
        <v>328</v>
      </c>
      <c r="D58" s="137">
        <v>754445865.78999996</v>
      </c>
      <c r="E58" s="137">
        <v>252367058.69</v>
      </c>
      <c r="F58" s="137">
        <v>249541519.47</v>
      </c>
      <c r="G58" s="137">
        <v>757271405.00999999</v>
      </c>
    </row>
    <row r="59" spans="1:7" x14ac:dyDescent="0.25">
      <c r="A59" s="134">
        <v>1</v>
      </c>
      <c r="B59" s="135" t="s">
        <v>329</v>
      </c>
      <c r="C59" s="135" t="s">
        <v>330</v>
      </c>
      <c r="D59" s="137">
        <v>106714.55</v>
      </c>
      <c r="E59" s="137">
        <v>0</v>
      </c>
      <c r="F59" s="137">
        <v>0</v>
      </c>
      <c r="G59" s="137">
        <v>106714.55</v>
      </c>
    </row>
    <row r="60" spans="1:7" x14ac:dyDescent="0.25">
      <c r="A60" s="134">
        <v>1</v>
      </c>
      <c r="B60" s="135" t="s">
        <v>331</v>
      </c>
      <c r="C60" s="135" t="s">
        <v>332</v>
      </c>
      <c r="D60" s="137">
        <v>88586.6</v>
      </c>
      <c r="E60" s="137">
        <v>0</v>
      </c>
      <c r="F60" s="137">
        <v>3441.6</v>
      </c>
      <c r="G60" s="137">
        <v>85145</v>
      </c>
    </row>
    <row r="61" spans="1:7" x14ac:dyDescent="0.25">
      <c r="A61" s="134">
        <v>1</v>
      </c>
      <c r="B61" s="135" t="s">
        <v>333</v>
      </c>
      <c r="C61" s="135" t="s">
        <v>334</v>
      </c>
      <c r="D61" s="137">
        <v>5077783.91</v>
      </c>
      <c r="E61" s="137">
        <v>3441.6</v>
      </c>
      <c r="F61" s="137">
        <v>203268.46</v>
      </c>
      <c r="G61" s="137">
        <v>4877957.05</v>
      </c>
    </row>
    <row r="62" spans="1:7" x14ac:dyDescent="0.25">
      <c r="A62" s="134">
        <v>1</v>
      </c>
      <c r="B62" s="135" t="s">
        <v>335</v>
      </c>
      <c r="C62" s="135" t="s">
        <v>336</v>
      </c>
      <c r="D62" s="137">
        <v>601081.57999999996</v>
      </c>
      <c r="E62" s="137">
        <v>0</v>
      </c>
      <c r="F62" s="137">
        <v>0</v>
      </c>
      <c r="G62" s="137">
        <v>601081.57999999996</v>
      </c>
    </row>
    <row r="63" spans="1:7" x14ac:dyDescent="0.25">
      <c r="A63" s="134">
        <v>1</v>
      </c>
      <c r="B63" s="135" t="s">
        <v>508</v>
      </c>
      <c r="C63" s="135" t="s">
        <v>509</v>
      </c>
      <c r="D63" s="137">
        <v>3520200.8</v>
      </c>
      <c r="E63" s="137">
        <v>0</v>
      </c>
      <c r="F63" s="137">
        <v>0</v>
      </c>
      <c r="G63" s="137">
        <v>3520200.8</v>
      </c>
    </row>
    <row r="64" spans="1:7" x14ac:dyDescent="0.25">
      <c r="A64" s="134">
        <v>1</v>
      </c>
      <c r="B64" s="135" t="s">
        <v>337</v>
      </c>
      <c r="C64" s="135" t="s">
        <v>338</v>
      </c>
      <c r="D64" s="137">
        <v>66620</v>
      </c>
      <c r="E64" s="137">
        <v>0</v>
      </c>
      <c r="F64" s="137">
        <v>0</v>
      </c>
      <c r="G64" s="137">
        <v>66620</v>
      </c>
    </row>
    <row r="65" spans="1:7" x14ac:dyDescent="0.25">
      <c r="A65" s="134">
        <v>1</v>
      </c>
      <c r="B65" s="135" t="s">
        <v>339</v>
      </c>
      <c r="C65" s="135" t="s">
        <v>340</v>
      </c>
      <c r="D65" s="137">
        <v>3453580.8</v>
      </c>
      <c r="E65" s="137">
        <v>0</v>
      </c>
      <c r="F65" s="137">
        <v>0</v>
      </c>
      <c r="G65" s="137">
        <v>3453580.8</v>
      </c>
    </row>
    <row r="66" spans="1:7" x14ac:dyDescent="0.25">
      <c r="A66" s="134">
        <v>1</v>
      </c>
      <c r="B66" s="135" t="s">
        <v>510</v>
      </c>
      <c r="C66" s="135" t="s">
        <v>511</v>
      </c>
      <c r="D66" s="137">
        <v>1883072064.47</v>
      </c>
      <c r="E66" s="137">
        <v>0</v>
      </c>
      <c r="F66" s="137">
        <v>0</v>
      </c>
      <c r="G66" s="137">
        <v>1885068624.47</v>
      </c>
    </row>
    <row r="67" spans="1:7" x14ac:dyDescent="0.25">
      <c r="A67" s="134">
        <v>1</v>
      </c>
      <c r="B67" s="135" t="s">
        <v>512</v>
      </c>
      <c r="C67" s="135" t="s">
        <v>513</v>
      </c>
      <c r="D67" s="137">
        <v>1815437708.3299999</v>
      </c>
      <c r="E67" s="137">
        <v>0</v>
      </c>
      <c r="F67" s="137">
        <v>0</v>
      </c>
      <c r="G67" s="137">
        <v>1815437708.3299999</v>
      </c>
    </row>
    <row r="68" spans="1:7" x14ac:dyDescent="0.25">
      <c r="A68" s="134">
        <v>1</v>
      </c>
      <c r="B68" s="135" t="s">
        <v>514</v>
      </c>
      <c r="C68" s="135" t="s">
        <v>515</v>
      </c>
      <c r="D68" s="137">
        <v>125441715.01000001</v>
      </c>
      <c r="E68" s="137">
        <v>0</v>
      </c>
      <c r="F68" s="137">
        <v>0</v>
      </c>
      <c r="G68" s="137">
        <v>125441715.01000001</v>
      </c>
    </row>
    <row r="69" spans="1:7" x14ac:dyDescent="0.25">
      <c r="A69" s="134">
        <v>1</v>
      </c>
      <c r="B69" s="135" t="s">
        <v>341</v>
      </c>
      <c r="C69" s="135" t="s">
        <v>342</v>
      </c>
      <c r="D69" s="137">
        <v>1876251.21</v>
      </c>
      <c r="E69" s="137">
        <v>0</v>
      </c>
      <c r="F69" s="137">
        <v>0</v>
      </c>
      <c r="G69" s="137">
        <v>1876251.21</v>
      </c>
    </row>
    <row r="70" spans="1:7" x14ac:dyDescent="0.25">
      <c r="A70" s="134">
        <v>1</v>
      </c>
      <c r="B70" s="135" t="s">
        <v>343</v>
      </c>
      <c r="C70" s="135" t="s">
        <v>344</v>
      </c>
      <c r="D70" s="137">
        <v>123565463.8</v>
      </c>
      <c r="E70" s="137">
        <v>0</v>
      </c>
      <c r="F70" s="137">
        <v>0</v>
      </c>
      <c r="G70" s="137">
        <v>123565463.8</v>
      </c>
    </row>
    <row r="71" spans="1:7" x14ac:dyDescent="0.25">
      <c r="A71" s="134">
        <v>1</v>
      </c>
      <c r="B71" s="135" t="s">
        <v>516</v>
      </c>
      <c r="C71" s="135" t="s">
        <v>517</v>
      </c>
      <c r="D71" s="137">
        <v>1241681136.9300001</v>
      </c>
      <c r="E71" s="137">
        <v>0</v>
      </c>
      <c r="F71" s="137">
        <v>0</v>
      </c>
      <c r="G71" s="137">
        <v>1241681136.9300001</v>
      </c>
    </row>
    <row r="72" spans="1:7" x14ac:dyDescent="0.25">
      <c r="A72" s="134">
        <v>1</v>
      </c>
      <c r="B72" s="135" t="s">
        <v>345</v>
      </c>
      <c r="C72" s="135" t="s">
        <v>346</v>
      </c>
      <c r="D72" s="137">
        <v>202356834.47999999</v>
      </c>
      <c r="E72" s="137">
        <v>0</v>
      </c>
      <c r="F72" s="137">
        <v>0</v>
      </c>
      <c r="G72" s="137">
        <v>202356834.47999999</v>
      </c>
    </row>
    <row r="73" spans="1:7" x14ac:dyDescent="0.25">
      <c r="A73" s="134">
        <v>1</v>
      </c>
      <c r="B73" s="135" t="s">
        <v>347</v>
      </c>
      <c r="C73" s="135" t="s">
        <v>348</v>
      </c>
      <c r="D73" s="137">
        <v>144172950.94</v>
      </c>
      <c r="E73" s="137">
        <v>0</v>
      </c>
      <c r="F73" s="137">
        <v>0</v>
      </c>
      <c r="G73" s="137">
        <v>144172950.94</v>
      </c>
    </row>
    <row r="74" spans="1:7" x14ac:dyDescent="0.25">
      <c r="A74" s="134">
        <v>1</v>
      </c>
      <c r="B74" s="135" t="s">
        <v>349</v>
      </c>
      <c r="C74" s="135" t="s">
        <v>350</v>
      </c>
      <c r="D74" s="137">
        <v>802026</v>
      </c>
      <c r="E74" s="137">
        <v>0</v>
      </c>
      <c r="F74" s="137">
        <v>0</v>
      </c>
      <c r="G74" s="137">
        <v>802026</v>
      </c>
    </row>
    <row r="75" spans="1:7" x14ac:dyDescent="0.25">
      <c r="A75" s="134">
        <v>1</v>
      </c>
      <c r="B75" s="135" t="s">
        <v>351</v>
      </c>
      <c r="C75" s="135" t="s">
        <v>352</v>
      </c>
      <c r="D75" s="137">
        <v>107388771.83</v>
      </c>
      <c r="E75" s="137">
        <v>0</v>
      </c>
      <c r="F75" s="137">
        <v>0</v>
      </c>
      <c r="G75" s="137">
        <v>107388771.83</v>
      </c>
    </row>
    <row r="76" spans="1:7" x14ac:dyDescent="0.25">
      <c r="A76" s="134">
        <v>1</v>
      </c>
      <c r="B76" s="135" t="s">
        <v>353</v>
      </c>
      <c r="C76" s="135" t="s">
        <v>354</v>
      </c>
      <c r="D76" s="137">
        <v>93478835.230000004</v>
      </c>
      <c r="E76" s="137">
        <v>0</v>
      </c>
      <c r="F76" s="137">
        <v>0</v>
      </c>
      <c r="G76" s="137">
        <v>93478835.230000004</v>
      </c>
    </row>
    <row r="77" spans="1:7" x14ac:dyDescent="0.25">
      <c r="A77" s="134">
        <v>1</v>
      </c>
      <c r="B77" s="135" t="s">
        <v>355</v>
      </c>
      <c r="C77" s="135" t="s">
        <v>356</v>
      </c>
      <c r="D77" s="137">
        <v>6382900.6399999997</v>
      </c>
      <c r="E77" s="137">
        <v>0</v>
      </c>
      <c r="F77" s="137">
        <v>0</v>
      </c>
      <c r="G77" s="137">
        <v>6382900.6399999997</v>
      </c>
    </row>
    <row r="78" spans="1:7" x14ac:dyDescent="0.25">
      <c r="A78" s="134">
        <v>1</v>
      </c>
      <c r="B78" s="135" t="s">
        <v>357</v>
      </c>
      <c r="C78" s="135" t="s">
        <v>358</v>
      </c>
      <c r="D78" s="137">
        <v>23188015.539999999</v>
      </c>
      <c r="E78" s="137">
        <v>0</v>
      </c>
      <c r="F78" s="137">
        <v>0</v>
      </c>
      <c r="G78" s="137">
        <v>23188015.539999999</v>
      </c>
    </row>
    <row r="79" spans="1:7" x14ac:dyDescent="0.25">
      <c r="A79" s="134">
        <v>1</v>
      </c>
      <c r="B79" s="135" t="s">
        <v>359</v>
      </c>
      <c r="C79" s="135" t="s">
        <v>360</v>
      </c>
      <c r="D79" s="137">
        <v>663910802.26999998</v>
      </c>
      <c r="E79" s="137">
        <v>0</v>
      </c>
      <c r="F79" s="137">
        <v>0</v>
      </c>
      <c r="G79" s="137">
        <v>663910802.26999998</v>
      </c>
    </row>
    <row r="80" spans="1:7" x14ac:dyDescent="0.25">
      <c r="A80" s="134">
        <v>1</v>
      </c>
      <c r="B80" s="135" t="s">
        <v>518</v>
      </c>
      <c r="C80" s="135" t="s">
        <v>519</v>
      </c>
      <c r="D80" s="137">
        <v>770339149.87</v>
      </c>
      <c r="E80" s="137">
        <v>0</v>
      </c>
      <c r="F80" s="137">
        <v>0</v>
      </c>
      <c r="G80" s="137">
        <v>770339149.87</v>
      </c>
    </row>
    <row r="81" spans="1:7" x14ac:dyDescent="0.25">
      <c r="A81" s="134">
        <v>1</v>
      </c>
      <c r="B81" s="135" t="s">
        <v>361</v>
      </c>
      <c r="C81" s="135" t="s">
        <v>362</v>
      </c>
      <c r="D81" s="137">
        <v>770339149.87</v>
      </c>
      <c r="E81" s="137">
        <v>0</v>
      </c>
      <c r="F81" s="137">
        <v>0</v>
      </c>
      <c r="G81" s="137">
        <v>770339149.87</v>
      </c>
    </row>
    <row r="82" spans="1:7" x14ac:dyDescent="0.25">
      <c r="A82" s="134">
        <v>1</v>
      </c>
      <c r="B82" s="135" t="s">
        <v>520</v>
      </c>
      <c r="C82" s="135" t="s">
        <v>521</v>
      </c>
      <c r="D82" s="137">
        <v>5995079.0099999998</v>
      </c>
      <c r="E82" s="137">
        <v>0</v>
      </c>
      <c r="F82" s="137">
        <v>0</v>
      </c>
      <c r="G82" s="137">
        <v>5995079.0099999998</v>
      </c>
    </row>
    <row r="83" spans="1:7" x14ac:dyDescent="0.25">
      <c r="A83" s="134">
        <v>1</v>
      </c>
      <c r="B83" s="135" t="s">
        <v>363</v>
      </c>
      <c r="C83" s="135" t="s">
        <v>364</v>
      </c>
      <c r="D83" s="137">
        <v>5995079.0099999998</v>
      </c>
      <c r="E83" s="137">
        <v>0</v>
      </c>
      <c r="F83" s="137">
        <v>0</v>
      </c>
      <c r="G83" s="137">
        <v>5995079.0099999998</v>
      </c>
    </row>
    <row r="84" spans="1:7" x14ac:dyDescent="0.25">
      <c r="A84" s="134">
        <v>1</v>
      </c>
      <c r="B84" s="135" t="s">
        <v>522</v>
      </c>
      <c r="C84" s="135" t="s">
        <v>523</v>
      </c>
      <c r="D84" s="137">
        <v>-328019372.49000001</v>
      </c>
      <c r="E84" s="137">
        <v>0</v>
      </c>
      <c r="F84" s="137">
        <v>0</v>
      </c>
      <c r="G84" s="137">
        <v>-328019372.49000001</v>
      </c>
    </row>
    <row r="85" spans="1:7" x14ac:dyDescent="0.25">
      <c r="A85" s="134">
        <v>1</v>
      </c>
      <c r="B85" s="135" t="s">
        <v>524</v>
      </c>
      <c r="C85" s="135" t="s">
        <v>525</v>
      </c>
      <c r="D85" s="137">
        <v>-328019372.49000001</v>
      </c>
      <c r="E85" s="137">
        <v>0</v>
      </c>
      <c r="F85" s="137">
        <v>0</v>
      </c>
      <c r="G85" s="137">
        <v>-328019372.49000001</v>
      </c>
    </row>
    <row r="86" spans="1:7" x14ac:dyDescent="0.25">
      <c r="A86" s="134">
        <v>1</v>
      </c>
      <c r="B86" s="135" t="s">
        <v>365</v>
      </c>
      <c r="C86" s="135" t="s">
        <v>366</v>
      </c>
      <c r="D86" s="137">
        <v>-46374055.189999998</v>
      </c>
      <c r="E86" s="137">
        <v>0</v>
      </c>
      <c r="F86" s="137">
        <v>0</v>
      </c>
      <c r="G86" s="137">
        <v>-46374055.189999998</v>
      </c>
    </row>
    <row r="87" spans="1:7" x14ac:dyDescent="0.25">
      <c r="A87" s="134">
        <v>1</v>
      </c>
      <c r="B87" s="135" t="s">
        <v>367</v>
      </c>
      <c r="C87" s="135" t="s">
        <v>368</v>
      </c>
      <c r="D87" s="137">
        <v>-111157703.2</v>
      </c>
      <c r="E87" s="137">
        <v>0</v>
      </c>
      <c r="F87" s="137">
        <v>0</v>
      </c>
      <c r="G87" s="137">
        <v>-111157703.2</v>
      </c>
    </row>
    <row r="88" spans="1:7" x14ac:dyDescent="0.25">
      <c r="A88" s="134">
        <v>1</v>
      </c>
      <c r="B88" s="135" t="s">
        <v>369</v>
      </c>
      <c r="C88" s="135" t="s">
        <v>370</v>
      </c>
      <c r="D88" s="137">
        <v>-224929.67</v>
      </c>
      <c r="E88" s="137">
        <v>0</v>
      </c>
      <c r="F88" s="137">
        <v>0</v>
      </c>
      <c r="G88" s="137">
        <v>-224929.67</v>
      </c>
    </row>
    <row r="89" spans="1:7" x14ac:dyDescent="0.25">
      <c r="A89" s="134">
        <v>1</v>
      </c>
      <c r="B89" s="135" t="s">
        <v>371</v>
      </c>
      <c r="C89" s="135" t="s">
        <v>372</v>
      </c>
      <c r="D89" s="137">
        <v>-7398612.9699999997</v>
      </c>
      <c r="E89" s="137">
        <v>0</v>
      </c>
      <c r="F89" s="137">
        <v>0</v>
      </c>
      <c r="G89" s="137">
        <v>-7398612.9699999997</v>
      </c>
    </row>
    <row r="90" spans="1:7" x14ac:dyDescent="0.25">
      <c r="A90" s="134">
        <v>1</v>
      </c>
      <c r="B90" s="135" t="s">
        <v>373</v>
      </c>
      <c r="C90" s="135" t="s">
        <v>374</v>
      </c>
      <c r="D90" s="137">
        <v>-17816253.870000001</v>
      </c>
      <c r="E90" s="137">
        <v>0</v>
      </c>
      <c r="F90" s="137">
        <v>0</v>
      </c>
      <c r="G90" s="137">
        <v>-17816253.870000001</v>
      </c>
    </row>
    <row r="91" spans="1:7" x14ac:dyDescent="0.25">
      <c r="A91" s="134">
        <v>1</v>
      </c>
      <c r="B91" s="135" t="s">
        <v>375</v>
      </c>
      <c r="C91" s="135" t="s">
        <v>376</v>
      </c>
      <c r="D91" s="137">
        <v>-4241789.9000000004</v>
      </c>
      <c r="E91" s="137">
        <v>0</v>
      </c>
      <c r="F91" s="137">
        <v>0</v>
      </c>
      <c r="G91" s="137">
        <v>-4241789.9000000004</v>
      </c>
    </row>
    <row r="92" spans="1:7" x14ac:dyDescent="0.25">
      <c r="A92" s="134">
        <v>1</v>
      </c>
      <c r="B92" s="135" t="s">
        <v>377</v>
      </c>
      <c r="C92" s="135" t="s">
        <v>378</v>
      </c>
      <c r="D92" s="137">
        <v>-3276118.53</v>
      </c>
      <c r="E92" s="137">
        <v>0</v>
      </c>
      <c r="F92" s="137">
        <v>0</v>
      </c>
      <c r="G92" s="137">
        <v>-3276118.53</v>
      </c>
    </row>
    <row r="93" spans="1:7" x14ac:dyDescent="0.25">
      <c r="A93" s="134">
        <v>1</v>
      </c>
      <c r="B93" s="135" t="s">
        <v>379</v>
      </c>
      <c r="C93" s="135" t="s">
        <v>380</v>
      </c>
      <c r="D93" s="137">
        <v>-9068696.4199999999</v>
      </c>
      <c r="E93" s="137">
        <v>0</v>
      </c>
      <c r="F93" s="137">
        <v>0</v>
      </c>
      <c r="G93" s="137">
        <v>-9068696.4199999999</v>
      </c>
    </row>
    <row r="94" spans="1:7" x14ac:dyDescent="0.25">
      <c r="A94" s="134">
        <v>1</v>
      </c>
      <c r="B94" s="135" t="s">
        <v>381</v>
      </c>
      <c r="C94" s="135" t="s">
        <v>382</v>
      </c>
      <c r="D94" s="137">
        <v>-128461212.73999999</v>
      </c>
      <c r="E94" s="137">
        <v>0</v>
      </c>
      <c r="F94" s="137">
        <v>0</v>
      </c>
      <c r="G94" s="137">
        <v>-128461212.73999999</v>
      </c>
    </row>
    <row r="95" spans="1:7" x14ac:dyDescent="0.25">
      <c r="A95" s="134">
        <v>1</v>
      </c>
      <c r="B95" s="135" t="s">
        <v>526</v>
      </c>
      <c r="C95" s="135" t="s">
        <v>527</v>
      </c>
      <c r="D95" s="137">
        <v>66728100.469999999</v>
      </c>
      <c r="E95" s="137">
        <v>0</v>
      </c>
      <c r="F95" s="137">
        <v>0</v>
      </c>
      <c r="G95" s="137">
        <v>68724660.469999999</v>
      </c>
    </row>
    <row r="96" spans="1:7" x14ac:dyDescent="0.25">
      <c r="A96" s="134">
        <v>1</v>
      </c>
      <c r="B96" s="135" t="s">
        <v>528</v>
      </c>
      <c r="C96" s="135" t="s">
        <v>384</v>
      </c>
      <c r="D96" s="137">
        <v>66728100.469999999</v>
      </c>
      <c r="E96" s="137">
        <v>0</v>
      </c>
      <c r="F96" s="137">
        <v>0</v>
      </c>
      <c r="G96" s="137">
        <v>68724660.469999999</v>
      </c>
    </row>
    <row r="97" spans="1:7" x14ac:dyDescent="0.25">
      <c r="A97" s="134">
        <v>1</v>
      </c>
      <c r="B97" s="135" t="s">
        <v>383</v>
      </c>
      <c r="C97" s="135" t="s">
        <v>384</v>
      </c>
      <c r="D97" s="137">
        <v>66728100.469999999</v>
      </c>
      <c r="E97" s="137">
        <v>1996560</v>
      </c>
      <c r="F97" s="137">
        <v>0</v>
      </c>
      <c r="G97" s="137">
        <v>68724660.469999999</v>
      </c>
    </row>
    <row r="98" spans="1:7" x14ac:dyDescent="0.25">
      <c r="A98" s="134">
        <v>1</v>
      </c>
      <c r="B98" s="135" t="s">
        <v>529</v>
      </c>
      <c r="C98" s="135" t="s">
        <v>530</v>
      </c>
      <c r="D98" s="137">
        <v>906255.67</v>
      </c>
      <c r="E98" s="137">
        <v>0</v>
      </c>
      <c r="F98" s="137">
        <v>0</v>
      </c>
      <c r="G98" s="137">
        <v>906255.67</v>
      </c>
    </row>
    <row r="99" spans="1:7" x14ac:dyDescent="0.25">
      <c r="A99" s="134">
        <v>1</v>
      </c>
      <c r="B99" s="135" t="s">
        <v>531</v>
      </c>
      <c r="C99" s="135" t="s">
        <v>532</v>
      </c>
      <c r="D99" s="137">
        <v>906255.67</v>
      </c>
      <c r="E99" s="137">
        <v>0</v>
      </c>
      <c r="F99" s="137">
        <v>0</v>
      </c>
      <c r="G99" s="137">
        <v>906255.67</v>
      </c>
    </row>
    <row r="100" spans="1:7" x14ac:dyDescent="0.25">
      <c r="A100" s="134">
        <v>1</v>
      </c>
      <c r="B100" s="135" t="s">
        <v>385</v>
      </c>
      <c r="C100" s="135" t="s">
        <v>386</v>
      </c>
      <c r="D100" s="137">
        <v>16552.61</v>
      </c>
      <c r="E100" s="137">
        <v>0</v>
      </c>
      <c r="F100" s="137">
        <v>0</v>
      </c>
      <c r="G100" s="137">
        <v>16552.61</v>
      </c>
    </row>
    <row r="101" spans="1:7" x14ac:dyDescent="0.25">
      <c r="A101" s="134">
        <v>1</v>
      </c>
      <c r="B101" s="135" t="s">
        <v>387</v>
      </c>
      <c r="C101" s="135" t="s">
        <v>388</v>
      </c>
      <c r="D101" s="137">
        <v>889703.06</v>
      </c>
      <c r="E101" s="137">
        <v>0</v>
      </c>
      <c r="F101" s="137">
        <v>0</v>
      </c>
      <c r="G101" s="137">
        <v>889703.06</v>
      </c>
    </row>
    <row r="102" spans="1:7" x14ac:dyDescent="0.25">
      <c r="A102" s="134">
        <v>1</v>
      </c>
      <c r="B102" s="135" t="s">
        <v>533</v>
      </c>
      <c r="C102" s="135" t="s">
        <v>534</v>
      </c>
      <c r="D102" s="137">
        <v>1128380574.7</v>
      </c>
      <c r="E102" s="137">
        <v>0</v>
      </c>
      <c r="F102" s="137">
        <v>0</v>
      </c>
      <c r="G102" s="137">
        <v>1143654816.3699999</v>
      </c>
    </row>
    <row r="103" spans="1:7" x14ac:dyDescent="0.25">
      <c r="A103" s="134">
        <v>1</v>
      </c>
      <c r="B103" s="135" t="s">
        <v>535</v>
      </c>
      <c r="C103" s="135" t="s">
        <v>536</v>
      </c>
      <c r="D103" s="137">
        <v>1128380574.7</v>
      </c>
      <c r="E103" s="137">
        <v>0</v>
      </c>
      <c r="F103" s="137">
        <v>0</v>
      </c>
      <c r="G103" s="137">
        <v>1143654816.3699999</v>
      </c>
    </row>
    <row r="104" spans="1:7" x14ac:dyDescent="0.25">
      <c r="A104" s="134">
        <v>1</v>
      </c>
      <c r="B104" s="135" t="s">
        <v>537</v>
      </c>
      <c r="C104" s="135" t="s">
        <v>538</v>
      </c>
      <c r="D104" s="137">
        <v>214784604.22999999</v>
      </c>
      <c r="E104" s="137">
        <v>0</v>
      </c>
      <c r="F104" s="137">
        <v>0</v>
      </c>
      <c r="G104" s="137">
        <v>227198582.09</v>
      </c>
    </row>
    <row r="105" spans="1:7" x14ac:dyDescent="0.25">
      <c r="A105" s="134">
        <v>1</v>
      </c>
      <c r="B105" s="135" t="s">
        <v>539</v>
      </c>
      <c r="C105" s="135" t="s">
        <v>540</v>
      </c>
      <c r="D105" s="137">
        <v>18534670.620000001</v>
      </c>
      <c r="E105" s="137">
        <v>0</v>
      </c>
      <c r="F105" s="137">
        <v>0</v>
      </c>
      <c r="G105" s="137">
        <v>25800758.199999999</v>
      </c>
    </row>
    <row r="106" spans="1:7" x14ac:dyDescent="0.25">
      <c r="A106" s="134">
        <v>1</v>
      </c>
      <c r="B106" s="135" t="s">
        <v>389</v>
      </c>
      <c r="C106" s="135" t="s">
        <v>390</v>
      </c>
      <c r="D106" s="137">
        <v>13034568.119999999</v>
      </c>
      <c r="E106" s="137">
        <v>192122.74</v>
      </c>
      <c r="F106" s="137">
        <v>518332.6</v>
      </c>
      <c r="G106" s="137">
        <v>13360777.98</v>
      </c>
    </row>
    <row r="107" spans="1:7" x14ac:dyDescent="0.25">
      <c r="A107" s="134">
        <v>1</v>
      </c>
      <c r="B107" s="135" t="s">
        <v>391</v>
      </c>
      <c r="C107" s="135" t="s">
        <v>392</v>
      </c>
      <c r="D107" s="137">
        <v>284919.75</v>
      </c>
      <c r="E107" s="137">
        <v>0</v>
      </c>
      <c r="F107" s="137">
        <v>3000</v>
      </c>
      <c r="G107" s="137">
        <v>287919.75</v>
      </c>
    </row>
    <row r="108" spans="1:7" x14ac:dyDescent="0.25">
      <c r="A108" s="134">
        <v>1</v>
      </c>
      <c r="B108" s="135" t="s">
        <v>393</v>
      </c>
      <c r="C108" s="135" t="s">
        <v>394</v>
      </c>
      <c r="D108" s="137">
        <v>0</v>
      </c>
      <c r="E108" s="137">
        <v>0</v>
      </c>
      <c r="F108" s="137">
        <v>1852000</v>
      </c>
      <c r="G108" s="137">
        <v>1852000</v>
      </c>
    </row>
    <row r="109" spans="1:7" x14ac:dyDescent="0.25">
      <c r="A109" s="134">
        <v>1</v>
      </c>
      <c r="B109" s="135" t="s">
        <v>395</v>
      </c>
      <c r="C109" s="135" t="s">
        <v>396</v>
      </c>
      <c r="D109" s="137">
        <v>21750</v>
      </c>
      <c r="E109" s="137">
        <v>0</v>
      </c>
      <c r="F109" s="137">
        <v>0</v>
      </c>
      <c r="G109" s="137">
        <v>21750</v>
      </c>
    </row>
    <row r="110" spans="1:7" x14ac:dyDescent="0.25">
      <c r="A110" s="134">
        <v>1</v>
      </c>
      <c r="B110" s="135" t="s">
        <v>397</v>
      </c>
      <c r="C110" s="135" t="s">
        <v>398</v>
      </c>
      <c r="D110" s="137">
        <v>513701.08</v>
      </c>
      <c r="E110" s="137">
        <v>0</v>
      </c>
      <c r="F110" s="137">
        <v>0</v>
      </c>
      <c r="G110" s="137">
        <v>513701.08</v>
      </c>
    </row>
    <row r="111" spans="1:7" x14ac:dyDescent="0.25">
      <c r="A111" s="134">
        <v>1</v>
      </c>
      <c r="B111" s="135" t="s">
        <v>399</v>
      </c>
      <c r="C111" s="135" t="s">
        <v>400</v>
      </c>
      <c r="D111" s="137">
        <v>0</v>
      </c>
      <c r="E111" s="137">
        <v>0</v>
      </c>
      <c r="F111" s="137">
        <v>5002038.08</v>
      </c>
      <c r="G111" s="137">
        <v>5002038.08</v>
      </c>
    </row>
    <row r="112" spans="1:7" x14ac:dyDescent="0.25">
      <c r="A112" s="134">
        <v>1</v>
      </c>
      <c r="B112" s="135" t="s">
        <v>401</v>
      </c>
      <c r="C112" s="135" t="s">
        <v>402</v>
      </c>
      <c r="D112" s="137">
        <v>936621.13</v>
      </c>
      <c r="E112" s="137">
        <v>63804.12</v>
      </c>
      <c r="F112" s="137">
        <v>33687.129999999997</v>
      </c>
      <c r="G112" s="137">
        <v>906504.14</v>
      </c>
    </row>
    <row r="113" spans="1:7" x14ac:dyDescent="0.25">
      <c r="A113" s="134">
        <v>1</v>
      </c>
      <c r="B113" s="135" t="s">
        <v>403</v>
      </c>
      <c r="C113" s="135" t="s">
        <v>404</v>
      </c>
      <c r="D113" s="137">
        <v>2133966.15</v>
      </c>
      <c r="E113" s="137">
        <v>82343.37</v>
      </c>
      <c r="F113" s="137">
        <v>195300</v>
      </c>
      <c r="G113" s="137">
        <v>2246922.7799999998</v>
      </c>
    </row>
    <row r="114" spans="1:7" x14ac:dyDescent="0.25">
      <c r="A114" s="134">
        <v>1</v>
      </c>
      <c r="B114" s="135" t="s">
        <v>405</v>
      </c>
      <c r="C114" s="135" t="s">
        <v>406</v>
      </c>
      <c r="D114" s="137">
        <v>1609144.39</v>
      </c>
      <c r="E114" s="137">
        <v>0</v>
      </c>
      <c r="F114" s="137">
        <v>0</v>
      </c>
      <c r="G114" s="137">
        <v>1609144.39</v>
      </c>
    </row>
    <row r="115" spans="1:7" x14ac:dyDescent="0.25">
      <c r="A115" s="134">
        <v>1</v>
      </c>
      <c r="B115" s="135" t="s">
        <v>541</v>
      </c>
      <c r="C115" s="135" t="s">
        <v>542</v>
      </c>
      <c r="D115" s="137">
        <v>22493692.27</v>
      </c>
      <c r="E115" s="137">
        <v>0</v>
      </c>
      <c r="F115" s="137">
        <v>0</v>
      </c>
      <c r="G115" s="137">
        <v>24457577.07</v>
      </c>
    </row>
    <row r="116" spans="1:7" x14ac:dyDescent="0.25">
      <c r="A116" s="134">
        <v>1</v>
      </c>
      <c r="B116" s="135" t="s">
        <v>407</v>
      </c>
      <c r="C116" s="135" t="s">
        <v>408</v>
      </c>
      <c r="D116" s="137">
        <v>17662837.300000001</v>
      </c>
      <c r="E116" s="137">
        <v>1955601.63</v>
      </c>
      <c r="F116" s="137">
        <v>3921971.44</v>
      </c>
      <c r="G116" s="137">
        <v>19629207.109999999</v>
      </c>
    </row>
    <row r="117" spans="1:7" x14ac:dyDescent="0.25">
      <c r="A117" s="134">
        <v>1</v>
      </c>
      <c r="B117" s="135" t="s">
        <v>409</v>
      </c>
      <c r="C117" s="135" t="s">
        <v>410</v>
      </c>
      <c r="D117" s="137">
        <v>82833.59</v>
      </c>
      <c r="E117" s="137">
        <v>0</v>
      </c>
      <c r="F117" s="137">
        <v>0</v>
      </c>
      <c r="G117" s="137">
        <v>82833.59</v>
      </c>
    </row>
    <row r="118" spans="1:7" x14ac:dyDescent="0.25">
      <c r="A118" s="134">
        <v>1</v>
      </c>
      <c r="B118" s="135" t="s">
        <v>411</v>
      </c>
      <c r="C118" s="135" t="s">
        <v>412</v>
      </c>
      <c r="D118" s="137">
        <v>4748021.38</v>
      </c>
      <c r="E118" s="137">
        <v>2485.0100000000002</v>
      </c>
      <c r="F118" s="137">
        <v>0</v>
      </c>
      <c r="G118" s="137">
        <v>4745536.37</v>
      </c>
    </row>
    <row r="119" spans="1:7" x14ac:dyDescent="0.25">
      <c r="A119" s="134">
        <v>1</v>
      </c>
      <c r="B119" s="135" t="s">
        <v>543</v>
      </c>
      <c r="C119" s="135" t="s">
        <v>544</v>
      </c>
      <c r="D119" s="137">
        <v>29196336.609999999</v>
      </c>
      <c r="E119" s="137">
        <v>0</v>
      </c>
      <c r="F119" s="137">
        <v>0</v>
      </c>
      <c r="G119" s="137">
        <v>36863547.829999998</v>
      </c>
    </row>
    <row r="120" spans="1:7" x14ac:dyDescent="0.25">
      <c r="A120" s="134">
        <v>1</v>
      </c>
      <c r="B120" s="135" t="s">
        <v>413</v>
      </c>
      <c r="C120" s="135" t="s">
        <v>414</v>
      </c>
      <c r="D120" s="137">
        <v>14945477.49</v>
      </c>
      <c r="E120" s="137">
        <v>16067134.310000001</v>
      </c>
      <c r="F120" s="137">
        <v>13260346.09</v>
      </c>
      <c r="G120" s="137">
        <v>12138689.27</v>
      </c>
    </row>
    <row r="121" spans="1:7" x14ac:dyDescent="0.25">
      <c r="A121" s="134">
        <v>1</v>
      </c>
      <c r="B121" s="135" t="s">
        <v>415</v>
      </c>
      <c r="C121" s="135" t="s">
        <v>416</v>
      </c>
      <c r="D121" s="137">
        <v>11929304.640000001</v>
      </c>
      <c r="E121" s="137">
        <v>7388479.1100000003</v>
      </c>
      <c r="F121" s="137">
        <v>7364239.0800000001</v>
      </c>
      <c r="G121" s="137">
        <v>11905064.609999999</v>
      </c>
    </row>
    <row r="122" spans="1:7" x14ac:dyDescent="0.25">
      <c r="A122" s="134">
        <v>1</v>
      </c>
      <c r="B122" s="135" t="s">
        <v>417</v>
      </c>
      <c r="C122" s="135" t="s">
        <v>696</v>
      </c>
      <c r="D122" s="137">
        <v>102524.96</v>
      </c>
      <c r="E122" s="137">
        <v>0</v>
      </c>
      <c r="F122" s="137">
        <v>48350</v>
      </c>
      <c r="G122" s="137">
        <v>150874.96</v>
      </c>
    </row>
    <row r="123" spans="1:7" x14ac:dyDescent="0.25">
      <c r="A123" s="134">
        <v>1</v>
      </c>
      <c r="B123" s="135" t="s">
        <v>418</v>
      </c>
      <c r="C123" s="135" t="s">
        <v>419</v>
      </c>
      <c r="D123" s="137">
        <v>9252.0400000000009</v>
      </c>
      <c r="E123" s="137">
        <v>0</v>
      </c>
      <c r="F123" s="137">
        <v>5433.29</v>
      </c>
      <c r="G123" s="137">
        <v>14685.33</v>
      </c>
    </row>
    <row r="124" spans="1:7" x14ac:dyDescent="0.25">
      <c r="A124" s="134">
        <v>1</v>
      </c>
      <c r="B124" s="135" t="s">
        <v>420</v>
      </c>
      <c r="C124" s="135" t="s">
        <v>421</v>
      </c>
      <c r="D124" s="137">
        <v>1418922.03</v>
      </c>
      <c r="E124" s="137">
        <v>1699178.31</v>
      </c>
      <c r="F124" s="137">
        <v>1597830.46</v>
      </c>
      <c r="G124" s="137">
        <v>1317574.18</v>
      </c>
    </row>
    <row r="125" spans="1:7" x14ac:dyDescent="0.25">
      <c r="A125" s="134">
        <v>1</v>
      </c>
      <c r="B125" s="135" t="s">
        <v>422</v>
      </c>
      <c r="C125" s="135" t="s">
        <v>423</v>
      </c>
      <c r="D125" s="137">
        <v>137245.4</v>
      </c>
      <c r="E125" s="137">
        <v>0</v>
      </c>
      <c r="F125" s="137">
        <v>0</v>
      </c>
      <c r="G125" s="137">
        <v>137245.4</v>
      </c>
    </row>
    <row r="126" spans="1:7" x14ac:dyDescent="0.25">
      <c r="A126" s="134">
        <v>1</v>
      </c>
      <c r="B126" s="135" t="s">
        <v>424</v>
      </c>
      <c r="C126" s="135" t="s">
        <v>425</v>
      </c>
      <c r="D126" s="137">
        <v>4500</v>
      </c>
      <c r="E126" s="137">
        <v>0</v>
      </c>
      <c r="F126" s="137">
        <v>77600</v>
      </c>
      <c r="G126" s="137">
        <v>82100</v>
      </c>
    </row>
    <row r="127" spans="1:7" x14ac:dyDescent="0.25">
      <c r="A127" s="134">
        <v>1</v>
      </c>
      <c r="B127" s="135" t="s">
        <v>426</v>
      </c>
      <c r="C127" s="135" t="s">
        <v>427</v>
      </c>
      <c r="D127" s="137">
        <v>0</v>
      </c>
      <c r="E127" s="137">
        <v>0</v>
      </c>
      <c r="F127" s="137">
        <v>34500</v>
      </c>
      <c r="G127" s="137">
        <v>34500</v>
      </c>
    </row>
    <row r="128" spans="1:7" x14ac:dyDescent="0.25">
      <c r="A128" s="134">
        <v>1</v>
      </c>
      <c r="B128" s="135" t="s">
        <v>428</v>
      </c>
      <c r="C128" s="135" t="s">
        <v>429</v>
      </c>
      <c r="D128" s="137">
        <v>3000</v>
      </c>
      <c r="E128" s="137">
        <v>0</v>
      </c>
      <c r="F128" s="137">
        <v>141000</v>
      </c>
      <c r="G128" s="137">
        <v>144000</v>
      </c>
    </row>
    <row r="129" spans="1:7" x14ac:dyDescent="0.25">
      <c r="A129" s="134">
        <v>1</v>
      </c>
      <c r="B129" s="135" t="s">
        <v>430</v>
      </c>
      <c r="C129" s="135" t="s">
        <v>431</v>
      </c>
      <c r="D129" s="137">
        <v>1000.5</v>
      </c>
      <c r="E129" s="137">
        <v>0</v>
      </c>
      <c r="F129" s="137">
        <v>2194088.2000000002</v>
      </c>
      <c r="G129" s="137">
        <v>2195088.7000000002</v>
      </c>
    </row>
    <row r="130" spans="1:7" x14ac:dyDescent="0.25">
      <c r="A130" s="134">
        <v>1</v>
      </c>
      <c r="B130" s="135" t="s">
        <v>432</v>
      </c>
      <c r="C130" s="135" t="s">
        <v>433</v>
      </c>
      <c r="D130" s="137">
        <v>3398.84</v>
      </c>
      <c r="E130" s="137">
        <v>0</v>
      </c>
      <c r="F130" s="137">
        <v>7841395.5599999996</v>
      </c>
      <c r="G130" s="137">
        <v>7844794.4000000004</v>
      </c>
    </row>
    <row r="131" spans="1:7" x14ac:dyDescent="0.25">
      <c r="A131" s="134">
        <v>1</v>
      </c>
      <c r="B131" s="135" t="s">
        <v>434</v>
      </c>
      <c r="C131" s="135" t="s">
        <v>435</v>
      </c>
      <c r="D131" s="137">
        <v>972.05</v>
      </c>
      <c r="E131" s="137">
        <v>0</v>
      </c>
      <c r="F131" s="137">
        <v>76755</v>
      </c>
      <c r="G131" s="137">
        <v>77727.05</v>
      </c>
    </row>
    <row r="132" spans="1:7" x14ac:dyDescent="0.25">
      <c r="A132" s="134">
        <v>1</v>
      </c>
      <c r="B132" s="135" t="s">
        <v>436</v>
      </c>
      <c r="C132" s="135" t="s">
        <v>437</v>
      </c>
      <c r="D132" s="137">
        <v>0</v>
      </c>
      <c r="E132" s="137">
        <v>0</v>
      </c>
      <c r="F132" s="137">
        <v>51000</v>
      </c>
      <c r="G132" s="137">
        <v>51000</v>
      </c>
    </row>
    <row r="133" spans="1:7" x14ac:dyDescent="0.25">
      <c r="A133" s="134">
        <v>1</v>
      </c>
      <c r="B133" s="135" t="s">
        <v>438</v>
      </c>
      <c r="C133" s="135" t="s">
        <v>439</v>
      </c>
      <c r="D133" s="137">
        <v>0</v>
      </c>
      <c r="E133" s="137">
        <v>1535382.74</v>
      </c>
      <c r="F133" s="137">
        <v>1535382.74</v>
      </c>
      <c r="G133" s="137">
        <v>0</v>
      </c>
    </row>
    <row r="134" spans="1:7" x14ac:dyDescent="0.25">
      <c r="A134" s="134">
        <v>1</v>
      </c>
      <c r="B134" s="135" t="s">
        <v>440</v>
      </c>
      <c r="C134" s="135" t="s">
        <v>441</v>
      </c>
      <c r="D134" s="137">
        <v>0</v>
      </c>
      <c r="E134" s="137">
        <v>0</v>
      </c>
      <c r="F134" s="137">
        <v>532000</v>
      </c>
      <c r="G134" s="137">
        <v>532000</v>
      </c>
    </row>
    <row r="135" spans="1:7" x14ac:dyDescent="0.25">
      <c r="A135" s="134">
        <v>1</v>
      </c>
      <c r="B135" s="135" t="s">
        <v>442</v>
      </c>
      <c r="C135" s="135" t="s">
        <v>443</v>
      </c>
      <c r="D135" s="137">
        <v>0</v>
      </c>
      <c r="E135" s="137">
        <v>0</v>
      </c>
      <c r="F135" s="137">
        <v>30500</v>
      </c>
      <c r="G135" s="137">
        <v>30500</v>
      </c>
    </row>
    <row r="136" spans="1:7" x14ac:dyDescent="0.25">
      <c r="A136" s="134">
        <v>1</v>
      </c>
      <c r="B136" s="135" t="s">
        <v>444</v>
      </c>
      <c r="C136" s="135" t="s">
        <v>445</v>
      </c>
      <c r="D136" s="137">
        <v>0</v>
      </c>
      <c r="E136" s="137">
        <v>0</v>
      </c>
      <c r="F136" s="137">
        <v>109200</v>
      </c>
      <c r="G136" s="137">
        <v>109200</v>
      </c>
    </row>
    <row r="137" spans="1:7" x14ac:dyDescent="0.25">
      <c r="A137" s="134">
        <v>1</v>
      </c>
      <c r="B137" s="135" t="s">
        <v>446</v>
      </c>
      <c r="C137" s="135" t="s">
        <v>447</v>
      </c>
      <c r="D137" s="137">
        <v>6772.1</v>
      </c>
      <c r="E137" s="137">
        <v>0</v>
      </c>
      <c r="F137" s="137">
        <v>0</v>
      </c>
      <c r="G137" s="137">
        <v>6772.1</v>
      </c>
    </row>
    <row r="138" spans="1:7" x14ac:dyDescent="0.25">
      <c r="A138" s="134">
        <v>1</v>
      </c>
      <c r="B138" s="135" t="s">
        <v>448</v>
      </c>
      <c r="C138" s="135" t="s">
        <v>449</v>
      </c>
      <c r="D138" s="137">
        <v>318966.17</v>
      </c>
      <c r="E138" s="137">
        <v>314474.42</v>
      </c>
      <c r="F138" s="137">
        <v>87240.04</v>
      </c>
      <c r="G138" s="137">
        <v>91731.79</v>
      </c>
    </row>
    <row r="139" spans="1:7" x14ac:dyDescent="0.25">
      <c r="A139" s="134">
        <v>1</v>
      </c>
      <c r="B139" s="135" t="s">
        <v>450</v>
      </c>
      <c r="C139" s="135" t="s">
        <v>451</v>
      </c>
      <c r="D139" s="137">
        <v>315000.34999999998</v>
      </c>
      <c r="E139" s="137">
        <v>383931.4</v>
      </c>
      <c r="F139" s="137">
        <v>68931.05</v>
      </c>
      <c r="G139" s="137">
        <v>0</v>
      </c>
    </row>
    <row r="140" spans="1:7" x14ac:dyDescent="0.25">
      <c r="A140" s="134">
        <v>1</v>
      </c>
      <c r="B140" s="135" t="s">
        <v>452</v>
      </c>
      <c r="C140" s="135" t="s">
        <v>453</v>
      </c>
      <c r="D140" s="137">
        <v>0.04</v>
      </c>
      <c r="E140" s="137">
        <v>0</v>
      </c>
      <c r="F140" s="137">
        <v>0</v>
      </c>
      <c r="G140" s="137">
        <v>0.04</v>
      </c>
    </row>
    <row r="141" spans="1:7" x14ac:dyDescent="0.25">
      <c r="A141" s="134">
        <v>1</v>
      </c>
      <c r="B141" s="135" t="s">
        <v>545</v>
      </c>
      <c r="C141" s="135" t="s">
        <v>546</v>
      </c>
      <c r="D141" s="137">
        <v>88047937.290000007</v>
      </c>
      <c r="E141" s="137">
        <v>0</v>
      </c>
      <c r="F141" s="137">
        <v>0</v>
      </c>
      <c r="G141" s="137">
        <v>88702628.540000007</v>
      </c>
    </row>
    <row r="142" spans="1:7" x14ac:dyDescent="0.25">
      <c r="A142" s="134">
        <v>1</v>
      </c>
      <c r="B142" s="135" t="s">
        <v>454</v>
      </c>
      <c r="C142" s="135" t="s">
        <v>455</v>
      </c>
      <c r="D142" s="137">
        <v>525512.15</v>
      </c>
      <c r="E142" s="137">
        <v>22438.25</v>
      </c>
      <c r="F142" s="137">
        <v>34402.21</v>
      </c>
      <c r="G142" s="137">
        <v>537476.11</v>
      </c>
    </row>
    <row r="143" spans="1:7" x14ac:dyDescent="0.25">
      <c r="A143" s="134">
        <v>1</v>
      </c>
      <c r="B143" s="135" t="s">
        <v>456</v>
      </c>
      <c r="C143" s="135" t="s">
        <v>457</v>
      </c>
      <c r="D143" s="137">
        <v>603944.27</v>
      </c>
      <c r="E143" s="137">
        <v>0</v>
      </c>
      <c r="F143" s="137">
        <v>1854.68</v>
      </c>
      <c r="G143" s="137">
        <v>605798.94999999995</v>
      </c>
    </row>
    <row r="144" spans="1:7" x14ac:dyDescent="0.25">
      <c r="A144" s="134">
        <v>1</v>
      </c>
      <c r="B144" s="135" t="s">
        <v>458</v>
      </c>
      <c r="C144" s="135" t="s">
        <v>459</v>
      </c>
      <c r="D144" s="137">
        <v>851976.25</v>
      </c>
      <c r="E144" s="137">
        <v>0</v>
      </c>
      <c r="F144" s="137">
        <v>0</v>
      </c>
      <c r="G144" s="137">
        <v>851976.25</v>
      </c>
    </row>
    <row r="145" spans="1:7" x14ac:dyDescent="0.25">
      <c r="A145" s="134">
        <v>1</v>
      </c>
      <c r="B145" s="135" t="s">
        <v>460</v>
      </c>
      <c r="C145" s="135" t="s">
        <v>461</v>
      </c>
      <c r="D145" s="137">
        <v>959261.8</v>
      </c>
      <c r="E145" s="137">
        <v>0</v>
      </c>
      <c r="F145" s="137">
        <v>0</v>
      </c>
      <c r="G145" s="137">
        <v>959261.8</v>
      </c>
    </row>
    <row r="146" spans="1:7" x14ac:dyDescent="0.25">
      <c r="A146" s="134">
        <v>1</v>
      </c>
      <c r="B146" s="135" t="s">
        <v>462</v>
      </c>
      <c r="C146" s="135" t="s">
        <v>463</v>
      </c>
      <c r="D146" s="137">
        <v>30122356.440000001</v>
      </c>
      <c r="E146" s="137">
        <v>1302887.76</v>
      </c>
      <c r="F146" s="137">
        <v>1972538.23</v>
      </c>
      <c r="G146" s="137">
        <v>30792006.91</v>
      </c>
    </row>
    <row r="147" spans="1:7" x14ac:dyDescent="0.25">
      <c r="A147" s="134">
        <v>1</v>
      </c>
      <c r="B147" s="135" t="s">
        <v>464</v>
      </c>
      <c r="C147" s="135" t="s">
        <v>465</v>
      </c>
      <c r="D147" s="137">
        <v>54984886.380000003</v>
      </c>
      <c r="E147" s="137">
        <v>28777.86</v>
      </c>
      <c r="F147" s="137">
        <v>0</v>
      </c>
      <c r="G147" s="137">
        <v>54956108.520000003</v>
      </c>
    </row>
    <row r="148" spans="1:7" x14ac:dyDescent="0.25">
      <c r="A148" s="134">
        <v>1</v>
      </c>
      <c r="B148" s="135" t="s">
        <v>547</v>
      </c>
      <c r="C148" s="135" t="s">
        <v>548</v>
      </c>
      <c r="D148" s="137">
        <v>56511967.439999998</v>
      </c>
      <c r="E148" s="137">
        <v>0</v>
      </c>
      <c r="F148" s="137">
        <v>0</v>
      </c>
      <c r="G148" s="137">
        <v>51374070.450000003</v>
      </c>
    </row>
    <row r="149" spans="1:7" x14ac:dyDescent="0.25">
      <c r="A149" s="134">
        <v>1</v>
      </c>
      <c r="B149" s="135" t="s">
        <v>466</v>
      </c>
      <c r="C149" s="135" t="s">
        <v>467</v>
      </c>
      <c r="D149" s="137">
        <v>273756.19</v>
      </c>
      <c r="E149" s="137">
        <v>885703.52</v>
      </c>
      <c r="F149" s="137">
        <v>855509.95</v>
      </c>
      <c r="G149" s="137">
        <v>243562.62</v>
      </c>
    </row>
    <row r="150" spans="1:7" x14ac:dyDescent="0.25">
      <c r="A150" s="134">
        <v>1</v>
      </c>
      <c r="B150" s="135" t="s">
        <v>468</v>
      </c>
      <c r="C150" s="135" t="s">
        <v>469</v>
      </c>
      <c r="D150" s="137">
        <v>254093.08</v>
      </c>
      <c r="E150" s="137">
        <v>885703.52</v>
      </c>
      <c r="F150" s="137">
        <v>855509.95</v>
      </c>
      <c r="G150" s="137">
        <v>223899.51</v>
      </c>
    </row>
    <row r="151" spans="1:7" x14ac:dyDescent="0.25">
      <c r="A151" s="134">
        <v>1</v>
      </c>
      <c r="B151" s="135" t="s">
        <v>470</v>
      </c>
      <c r="C151" s="135" t="s">
        <v>471</v>
      </c>
      <c r="D151" s="137">
        <v>63986.2</v>
      </c>
      <c r="E151" s="137">
        <v>136262.1</v>
      </c>
      <c r="F151" s="137">
        <v>131616.91</v>
      </c>
      <c r="G151" s="137">
        <v>59341.01</v>
      </c>
    </row>
    <row r="152" spans="1:7" x14ac:dyDescent="0.25">
      <c r="A152" s="134">
        <v>1</v>
      </c>
      <c r="B152" s="135" t="s">
        <v>472</v>
      </c>
      <c r="C152" s="135" t="s">
        <v>473</v>
      </c>
      <c r="D152" s="137">
        <v>191534.38</v>
      </c>
      <c r="E152" s="137">
        <v>408173.08</v>
      </c>
      <c r="F152" s="137">
        <v>394850.74</v>
      </c>
      <c r="G152" s="137">
        <v>178212.04</v>
      </c>
    </row>
    <row r="153" spans="1:7" x14ac:dyDescent="0.25">
      <c r="A153" s="134">
        <v>1</v>
      </c>
      <c r="B153" s="135" t="s">
        <v>474</v>
      </c>
      <c r="C153" s="135" t="s">
        <v>475</v>
      </c>
      <c r="D153" s="137">
        <v>185628.22</v>
      </c>
      <c r="E153" s="137">
        <v>272524.15999999997</v>
      </c>
      <c r="F153" s="137">
        <v>263233.83</v>
      </c>
      <c r="G153" s="137">
        <v>176337.89</v>
      </c>
    </row>
    <row r="154" spans="1:7" x14ac:dyDescent="0.25">
      <c r="A154" s="134">
        <v>1</v>
      </c>
      <c r="B154" s="135" t="s">
        <v>476</v>
      </c>
      <c r="C154" s="135" t="s">
        <v>477</v>
      </c>
      <c r="D154" s="137">
        <v>55542969.369999997</v>
      </c>
      <c r="E154" s="137">
        <v>148441615.88</v>
      </c>
      <c r="F154" s="137">
        <v>143391363.88999999</v>
      </c>
      <c r="G154" s="137">
        <v>50492717.380000003</v>
      </c>
    </row>
    <row r="155" spans="1:7" x14ac:dyDescent="0.25">
      <c r="A155" s="134">
        <v>1</v>
      </c>
      <c r="B155" s="135" t="s">
        <v>549</v>
      </c>
      <c r="C155" s="135" t="s">
        <v>550</v>
      </c>
      <c r="D155" s="137">
        <v>913595970.47000003</v>
      </c>
      <c r="E155" s="137">
        <v>0</v>
      </c>
      <c r="F155" s="137">
        <v>0</v>
      </c>
      <c r="G155" s="137">
        <v>916456234.27999997</v>
      </c>
    </row>
    <row r="156" spans="1:7" x14ac:dyDescent="0.25">
      <c r="A156" s="134">
        <v>1</v>
      </c>
      <c r="B156" s="135" t="s">
        <v>551</v>
      </c>
      <c r="C156" s="135" t="s">
        <v>552</v>
      </c>
      <c r="D156" s="137">
        <v>913595970.47000003</v>
      </c>
      <c r="E156" s="137">
        <v>0</v>
      </c>
      <c r="F156" s="137">
        <v>0</v>
      </c>
      <c r="G156" s="137">
        <v>916456234.27999997</v>
      </c>
    </row>
    <row r="157" spans="1:7" x14ac:dyDescent="0.25">
      <c r="A157" s="134">
        <v>1</v>
      </c>
      <c r="B157" s="135" t="s">
        <v>478</v>
      </c>
      <c r="C157" s="135" t="s">
        <v>479</v>
      </c>
      <c r="D157" s="137">
        <v>210717141.19</v>
      </c>
      <c r="E157" s="137">
        <v>210083.43</v>
      </c>
      <c r="F157" s="137">
        <v>205800</v>
      </c>
      <c r="G157" s="137">
        <v>210712857.75999999</v>
      </c>
    </row>
    <row r="158" spans="1:7" x14ac:dyDescent="0.25">
      <c r="A158" s="134">
        <v>1</v>
      </c>
      <c r="B158" s="135" t="s">
        <v>480</v>
      </c>
      <c r="C158" s="135" t="s">
        <v>481</v>
      </c>
      <c r="D158" s="137">
        <v>13357322.6</v>
      </c>
      <c r="E158" s="137">
        <v>4373318.91</v>
      </c>
      <c r="F158" s="137">
        <v>4422422.25</v>
      </c>
      <c r="G158" s="137">
        <v>13406425.939999999</v>
      </c>
    </row>
    <row r="159" spans="1:7" x14ac:dyDescent="0.25">
      <c r="A159" s="134">
        <v>1</v>
      </c>
      <c r="B159" s="135" t="s">
        <v>482</v>
      </c>
      <c r="C159" s="135" t="s">
        <v>483</v>
      </c>
      <c r="D159" s="137">
        <v>689521506.67999995</v>
      </c>
      <c r="E159" s="137">
        <v>250765824.34999999</v>
      </c>
      <c r="F159" s="137">
        <v>253581268.25</v>
      </c>
      <c r="G159" s="137">
        <v>692336950.58000004</v>
      </c>
    </row>
    <row r="160" spans="1:7" x14ac:dyDescent="0.25">
      <c r="A160" s="134">
        <v>1</v>
      </c>
      <c r="B160" s="135" t="s">
        <v>553</v>
      </c>
      <c r="C160" s="135" t="s">
        <v>228</v>
      </c>
      <c r="D160" s="137">
        <v>2714247815.8099999</v>
      </c>
      <c r="E160" s="137">
        <v>0</v>
      </c>
      <c r="F160" s="137">
        <v>0</v>
      </c>
      <c r="G160" s="137">
        <v>2698341531.9200001</v>
      </c>
    </row>
    <row r="161" spans="1:7" x14ac:dyDescent="0.25">
      <c r="A161" s="134">
        <v>1</v>
      </c>
      <c r="B161" s="135" t="s">
        <v>554</v>
      </c>
      <c r="C161" s="135" t="s">
        <v>555</v>
      </c>
      <c r="D161" s="137">
        <v>2714247815.8099999</v>
      </c>
      <c r="E161" s="137">
        <v>0</v>
      </c>
      <c r="F161" s="137">
        <v>0</v>
      </c>
      <c r="G161" s="137">
        <v>2698341531.9200001</v>
      </c>
    </row>
    <row r="162" spans="1:7" x14ac:dyDescent="0.25">
      <c r="A162" s="134">
        <v>1</v>
      </c>
      <c r="B162" s="135" t="s">
        <v>556</v>
      </c>
      <c r="C162" s="135" t="s">
        <v>557</v>
      </c>
      <c r="D162" s="137">
        <v>1930722634.3199999</v>
      </c>
      <c r="E162" s="137">
        <v>0</v>
      </c>
      <c r="F162" s="137">
        <v>0</v>
      </c>
      <c r="G162" s="137">
        <v>1930722634.3199999</v>
      </c>
    </row>
    <row r="163" spans="1:7" x14ac:dyDescent="0.25">
      <c r="A163" s="134">
        <v>1</v>
      </c>
      <c r="B163" s="135" t="s">
        <v>558</v>
      </c>
      <c r="C163" s="135" t="s">
        <v>559</v>
      </c>
      <c r="D163" s="137">
        <v>1930722634.3199999</v>
      </c>
      <c r="E163" s="137">
        <v>0</v>
      </c>
      <c r="F163" s="137">
        <v>0</v>
      </c>
      <c r="G163" s="137">
        <v>1930722634.3199999</v>
      </c>
    </row>
    <row r="164" spans="1:7" x14ac:dyDescent="0.25">
      <c r="A164" s="134">
        <v>1</v>
      </c>
      <c r="B164" s="135" t="s">
        <v>484</v>
      </c>
      <c r="C164" s="135" t="s">
        <v>485</v>
      </c>
      <c r="D164" s="137">
        <v>1930722634.3199999</v>
      </c>
      <c r="E164" s="137">
        <v>0</v>
      </c>
      <c r="F164" s="137">
        <v>0</v>
      </c>
      <c r="G164" s="137">
        <v>1930722634.3199999</v>
      </c>
    </row>
    <row r="165" spans="1:7" x14ac:dyDescent="0.25">
      <c r="A165" s="134">
        <v>1</v>
      </c>
      <c r="B165" s="135" t="s">
        <v>560</v>
      </c>
      <c r="C165" s="135" t="s">
        <v>561</v>
      </c>
      <c r="D165" s="137">
        <v>783525181.49000001</v>
      </c>
      <c r="E165" s="137">
        <v>0</v>
      </c>
      <c r="F165" s="137">
        <v>0</v>
      </c>
      <c r="G165" s="137">
        <v>767618897.60000002</v>
      </c>
    </row>
    <row r="166" spans="1:7" x14ac:dyDescent="0.25">
      <c r="A166" s="134">
        <v>1</v>
      </c>
      <c r="B166" s="135" t="s">
        <v>562</v>
      </c>
      <c r="C166" s="135" t="s">
        <v>563</v>
      </c>
      <c r="D166" s="137">
        <v>783525181.49000001</v>
      </c>
      <c r="E166" s="137">
        <v>0</v>
      </c>
      <c r="F166" s="137">
        <v>0</v>
      </c>
      <c r="G166" s="137">
        <v>767618897.60000002</v>
      </c>
    </row>
    <row r="167" spans="1:7" x14ac:dyDescent="0.25">
      <c r="A167" s="134">
        <v>1</v>
      </c>
      <c r="B167" s="135" t="s">
        <v>486</v>
      </c>
      <c r="C167" s="135" t="s">
        <v>487</v>
      </c>
      <c r="D167" s="137">
        <v>1391883190</v>
      </c>
      <c r="E167" s="137">
        <v>6319.18</v>
      </c>
      <c r="F167" s="137">
        <v>0</v>
      </c>
      <c r="G167" s="137">
        <v>1391876870.8199999</v>
      </c>
    </row>
    <row r="168" spans="1:7" x14ac:dyDescent="0.25">
      <c r="A168" s="134">
        <v>1</v>
      </c>
      <c r="B168" s="135" t="s">
        <v>564</v>
      </c>
      <c r="C168" s="135" t="s">
        <v>565</v>
      </c>
      <c r="D168" s="137">
        <v>-608358008.50999999</v>
      </c>
      <c r="E168" s="137">
        <v>0</v>
      </c>
      <c r="F168" s="137">
        <v>0</v>
      </c>
      <c r="G168" s="137">
        <v>-624257973.22000003</v>
      </c>
    </row>
    <row r="169" spans="1:7" x14ac:dyDescent="0.25">
      <c r="A169" s="134">
        <v>1</v>
      </c>
      <c r="B169" s="135" t="s">
        <v>38</v>
      </c>
      <c r="C169" s="135" t="s">
        <v>3</v>
      </c>
      <c r="D169" s="137">
        <v>1700802063.3699999</v>
      </c>
      <c r="E169" s="137">
        <v>0</v>
      </c>
      <c r="F169" s="137">
        <v>0</v>
      </c>
      <c r="G169" s="137">
        <v>1861562592.97</v>
      </c>
    </row>
    <row r="170" spans="1:7" x14ac:dyDescent="0.25">
      <c r="A170" s="134">
        <v>1</v>
      </c>
      <c r="B170" s="135" t="s">
        <v>566</v>
      </c>
      <c r="C170" s="135" t="s">
        <v>567</v>
      </c>
      <c r="D170" s="137">
        <v>1700802063.3699999</v>
      </c>
      <c r="E170" s="137">
        <v>0</v>
      </c>
      <c r="F170" s="137">
        <v>0</v>
      </c>
      <c r="G170" s="137">
        <v>1861562592.97</v>
      </c>
    </row>
    <row r="171" spans="1:7" x14ac:dyDescent="0.25">
      <c r="A171" s="134">
        <v>1</v>
      </c>
      <c r="B171" s="135" t="s">
        <v>568</v>
      </c>
      <c r="C171" s="135" t="s">
        <v>569</v>
      </c>
      <c r="D171" s="137">
        <v>1700802063.3699999</v>
      </c>
      <c r="E171" s="137">
        <v>0</v>
      </c>
      <c r="F171" s="137">
        <v>0</v>
      </c>
      <c r="G171" s="137">
        <v>1861562592.97</v>
      </c>
    </row>
    <row r="172" spans="1:7" x14ac:dyDescent="0.25">
      <c r="A172" s="134">
        <v>1</v>
      </c>
      <c r="B172" s="135" t="s">
        <v>36</v>
      </c>
      <c r="C172" s="135" t="s">
        <v>37</v>
      </c>
      <c r="D172" s="137">
        <v>1700802063.3699999</v>
      </c>
      <c r="E172" s="137">
        <v>0</v>
      </c>
      <c r="F172" s="137">
        <v>0</v>
      </c>
      <c r="G172" s="137">
        <v>1861562592.97</v>
      </c>
    </row>
    <row r="173" spans="1:7" x14ac:dyDescent="0.25">
      <c r="A173" s="134">
        <v>1</v>
      </c>
      <c r="B173" s="135" t="s">
        <v>40</v>
      </c>
      <c r="C173" s="135" t="s">
        <v>41</v>
      </c>
      <c r="D173" s="137">
        <v>22224486.420000002</v>
      </c>
      <c r="E173" s="137">
        <v>0</v>
      </c>
      <c r="F173" s="137">
        <v>1439313.6</v>
      </c>
      <c r="G173" s="137">
        <v>23663800.02</v>
      </c>
    </row>
    <row r="174" spans="1:7" x14ac:dyDescent="0.25">
      <c r="A174" s="134">
        <v>1</v>
      </c>
      <c r="B174" s="135" t="s">
        <v>42</v>
      </c>
      <c r="C174" s="135" t="s">
        <v>43</v>
      </c>
      <c r="D174" s="137">
        <v>2197300.87</v>
      </c>
      <c r="E174" s="137">
        <v>0</v>
      </c>
      <c r="F174" s="137">
        <v>223235.9</v>
      </c>
      <c r="G174" s="137">
        <v>2420536.77</v>
      </c>
    </row>
    <row r="175" spans="1:7" x14ac:dyDescent="0.25">
      <c r="A175" s="134">
        <v>1</v>
      </c>
      <c r="B175" s="135" t="s">
        <v>44</v>
      </c>
      <c r="C175" s="135" t="s">
        <v>45</v>
      </c>
      <c r="D175" s="137">
        <v>1927631</v>
      </c>
      <c r="E175" s="137">
        <v>0</v>
      </c>
      <c r="F175" s="137">
        <v>134422.5</v>
      </c>
      <c r="G175" s="137">
        <v>2062053.5</v>
      </c>
    </row>
    <row r="176" spans="1:7" x14ac:dyDescent="0.25">
      <c r="A176" s="134">
        <v>1</v>
      </c>
      <c r="B176" s="135" t="s">
        <v>46</v>
      </c>
      <c r="C176" s="135" t="s">
        <v>47</v>
      </c>
      <c r="D176" s="137">
        <v>0</v>
      </c>
      <c r="E176" s="137">
        <v>0</v>
      </c>
      <c r="F176" s="137">
        <v>20000</v>
      </c>
      <c r="G176" s="137">
        <v>20000</v>
      </c>
    </row>
    <row r="177" spans="1:7" x14ac:dyDescent="0.25">
      <c r="A177" s="134">
        <v>1</v>
      </c>
      <c r="B177" s="135" t="s">
        <v>48</v>
      </c>
      <c r="C177" s="135" t="s">
        <v>49</v>
      </c>
      <c r="D177" s="137">
        <v>0</v>
      </c>
      <c r="E177" s="137">
        <v>0</v>
      </c>
      <c r="F177" s="137">
        <v>11434.3</v>
      </c>
      <c r="G177" s="137">
        <v>11434.3</v>
      </c>
    </row>
    <row r="178" spans="1:7" x14ac:dyDescent="0.25">
      <c r="A178" s="134">
        <v>1</v>
      </c>
      <c r="B178" s="135" t="s">
        <v>50</v>
      </c>
      <c r="C178" s="135" t="s">
        <v>51</v>
      </c>
      <c r="D178" s="137">
        <v>333451.82</v>
      </c>
      <c r="E178" s="137">
        <v>0</v>
      </c>
      <c r="F178" s="137">
        <v>831347.5</v>
      </c>
      <c r="G178" s="137">
        <v>1164799.32</v>
      </c>
    </row>
    <row r="179" spans="1:7" x14ac:dyDescent="0.25">
      <c r="A179" s="134">
        <v>1</v>
      </c>
      <c r="B179" s="135" t="s">
        <v>52</v>
      </c>
      <c r="C179" s="135" t="s">
        <v>53</v>
      </c>
      <c r="D179" s="137">
        <v>1409767834.98</v>
      </c>
      <c r="E179" s="137">
        <v>0</v>
      </c>
      <c r="F179" s="137">
        <v>152510278.90000001</v>
      </c>
      <c r="G179" s="137">
        <v>1562278113.8800001</v>
      </c>
    </row>
    <row r="180" spans="1:7" x14ac:dyDescent="0.25">
      <c r="A180" s="134">
        <v>1</v>
      </c>
      <c r="B180" s="135" t="s">
        <v>54</v>
      </c>
      <c r="C180" s="135" t="s">
        <v>55</v>
      </c>
      <c r="D180" s="137">
        <v>2264345.7799999998</v>
      </c>
      <c r="E180" s="137">
        <v>0</v>
      </c>
      <c r="F180" s="137">
        <v>145425.5</v>
      </c>
      <c r="G180" s="137">
        <v>2409771.2799999998</v>
      </c>
    </row>
    <row r="181" spans="1:7" x14ac:dyDescent="0.25">
      <c r="A181" s="134">
        <v>1</v>
      </c>
      <c r="B181" s="135" t="s">
        <v>56</v>
      </c>
      <c r="C181" s="135" t="s">
        <v>57</v>
      </c>
      <c r="D181" s="137">
        <v>9028</v>
      </c>
      <c r="E181" s="137">
        <v>0</v>
      </c>
      <c r="F181" s="137">
        <v>0</v>
      </c>
      <c r="G181" s="137">
        <v>9028</v>
      </c>
    </row>
    <row r="182" spans="1:7" x14ac:dyDescent="0.25">
      <c r="A182" s="134">
        <v>1</v>
      </c>
      <c r="B182" s="135" t="s">
        <v>58</v>
      </c>
      <c r="C182" s="135" t="s">
        <v>59</v>
      </c>
      <c r="D182" s="137">
        <v>474553.14</v>
      </c>
      <c r="E182" s="137">
        <v>0</v>
      </c>
      <c r="F182" s="137">
        <v>0</v>
      </c>
      <c r="G182" s="137">
        <v>474553.14</v>
      </c>
    </row>
    <row r="183" spans="1:7" x14ac:dyDescent="0.25">
      <c r="A183" s="134">
        <v>1</v>
      </c>
      <c r="B183" s="135" t="s">
        <v>60</v>
      </c>
      <c r="C183" s="135" t="s">
        <v>61</v>
      </c>
      <c r="D183" s="137">
        <v>260396991.61000001</v>
      </c>
      <c r="E183" s="137">
        <v>0</v>
      </c>
      <c r="F183" s="137">
        <v>5377227.7999999998</v>
      </c>
      <c r="G183" s="137">
        <v>265774219.41</v>
      </c>
    </row>
    <row r="184" spans="1:7" x14ac:dyDescent="0.25">
      <c r="A184" s="134">
        <v>1</v>
      </c>
      <c r="B184" s="135" t="s">
        <v>62</v>
      </c>
      <c r="C184" s="135" t="s">
        <v>63</v>
      </c>
      <c r="D184" s="137">
        <v>1206439.75</v>
      </c>
      <c r="E184" s="137">
        <v>0</v>
      </c>
      <c r="F184" s="137">
        <v>67843.600000000006</v>
      </c>
      <c r="G184" s="137">
        <v>1274283.3500000001</v>
      </c>
    </row>
    <row r="185" spans="1:7" x14ac:dyDescent="0.25">
      <c r="A185" s="134">
        <v>1</v>
      </c>
      <c r="B185" s="135" t="s">
        <v>66</v>
      </c>
      <c r="C185" s="135" t="s">
        <v>570</v>
      </c>
      <c r="D185" s="137">
        <v>2309160071.8800001</v>
      </c>
      <c r="E185" s="137">
        <v>0</v>
      </c>
      <c r="F185" s="137">
        <v>0</v>
      </c>
      <c r="G185" s="137">
        <v>2485820566.1900001</v>
      </c>
    </row>
    <row r="186" spans="1:7" x14ac:dyDescent="0.25">
      <c r="A186" s="134">
        <v>1</v>
      </c>
      <c r="B186" s="135" t="s">
        <v>571</v>
      </c>
      <c r="C186" s="135" t="s">
        <v>572</v>
      </c>
      <c r="D186" s="137">
        <v>2309160071.8800001</v>
      </c>
      <c r="E186" s="137">
        <v>0</v>
      </c>
      <c r="F186" s="137">
        <v>0</v>
      </c>
      <c r="G186" s="137">
        <v>2485820566.1900001</v>
      </c>
    </row>
    <row r="187" spans="1:7" x14ac:dyDescent="0.25">
      <c r="A187" s="134">
        <v>1</v>
      </c>
      <c r="B187" s="135" t="s">
        <v>573</v>
      </c>
      <c r="C187" s="135" t="s">
        <v>574</v>
      </c>
      <c r="D187" s="137">
        <v>2068772290.97</v>
      </c>
      <c r="E187" s="137">
        <v>0</v>
      </c>
      <c r="F187" s="137">
        <v>0</v>
      </c>
      <c r="G187" s="137">
        <v>2235796076.2199998</v>
      </c>
    </row>
    <row r="188" spans="1:7" x14ac:dyDescent="0.25">
      <c r="A188" s="134">
        <v>1</v>
      </c>
      <c r="B188" s="135" t="s">
        <v>64</v>
      </c>
      <c r="C188" s="135" t="s">
        <v>65</v>
      </c>
      <c r="D188" s="137">
        <v>1619576295.6500001</v>
      </c>
      <c r="E188" s="137">
        <v>0</v>
      </c>
      <c r="F188" s="137">
        <v>0</v>
      </c>
      <c r="G188" s="137">
        <v>1772651093.71</v>
      </c>
    </row>
    <row r="189" spans="1:7" x14ac:dyDescent="0.25">
      <c r="A189" s="134">
        <v>1</v>
      </c>
      <c r="B189" s="135" t="s">
        <v>68</v>
      </c>
      <c r="C189" s="135" t="s">
        <v>69</v>
      </c>
      <c r="D189" s="137">
        <v>965269578.03999996</v>
      </c>
      <c r="E189" s="137">
        <v>117040750.42</v>
      </c>
      <c r="F189" s="137">
        <v>97482.46</v>
      </c>
      <c r="G189" s="137">
        <v>1082212846</v>
      </c>
    </row>
    <row r="190" spans="1:7" x14ac:dyDescent="0.25">
      <c r="A190" s="134">
        <v>1</v>
      </c>
      <c r="B190" s="135" t="s">
        <v>70</v>
      </c>
      <c r="C190" s="135" t="s">
        <v>71</v>
      </c>
      <c r="D190" s="137">
        <v>99317832.359999999</v>
      </c>
      <c r="E190" s="137">
        <v>1102950</v>
      </c>
      <c r="F190" s="137">
        <v>0</v>
      </c>
      <c r="G190" s="137">
        <v>100420782.36</v>
      </c>
    </row>
    <row r="191" spans="1:7" x14ac:dyDescent="0.25">
      <c r="A191" s="134">
        <v>1</v>
      </c>
      <c r="B191" s="135" t="s">
        <v>72</v>
      </c>
      <c r="C191" s="135" t="s">
        <v>73</v>
      </c>
      <c r="D191" s="137">
        <v>56447940</v>
      </c>
      <c r="E191" s="137">
        <v>5485547.1299999999</v>
      </c>
      <c r="F191" s="137">
        <v>0</v>
      </c>
      <c r="G191" s="137">
        <v>61933487.130000003</v>
      </c>
    </row>
    <row r="192" spans="1:7" x14ac:dyDescent="0.25">
      <c r="A192" s="134">
        <v>1</v>
      </c>
      <c r="B192" s="135" t="s">
        <v>74</v>
      </c>
      <c r="C192" s="135" t="s">
        <v>75</v>
      </c>
      <c r="D192" s="137">
        <v>15527500</v>
      </c>
      <c r="E192" s="137">
        <v>1852000</v>
      </c>
      <c r="F192" s="137">
        <v>0</v>
      </c>
      <c r="G192" s="137">
        <v>17379500</v>
      </c>
    </row>
    <row r="193" spans="1:7" x14ac:dyDescent="0.25">
      <c r="A193" s="134">
        <v>1</v>
      </c>
      <c r="B193" s="135" t="s">
        <v>76</v>
      </c>
      <c r="C193" s="135" t="s">
        <v>77</v>
      </c>
      <c r="D193" s="137">
        <v>5479500</v>
      </c>
      <c r="E193" s="137">
        <v>567000</v>
      </c>
      <c r="F193" s="137">
        <v>0</v>
      </c>
      <c r="G193" s="137">
        <v>6046500</v>
      </c>
    </row>
    <row r="194" spans="1:7" x14ac:dyDescent="0.25">
      <c r="A194" s="134">
        <v>1</v>
      </c>
      <c r="B194" s="135" t="s">
        <v>78</v>
      </c>
      <c r="C194" s="135" t="s">
        <v>79</v>
      </c>
      <c r="D194" s="137">
        <v>77402579</v>
      </c>
      <c r="E194" s="137">
        <v>3000</v>
      </c>
      <c r="F194" s="137">
        <v>76763429</v>
      </c>
      <c r="G194" s="137">
        <v>642150</v>
      </c>
    </row>
    <row r="195" spans="1:7" x14ac:dyDescent="0.25">
      <c r="A195" s="134">
        <v>1</v>
      </c>
      <c r="B195" s="135" t="s">
        <v>80</v>
      </c>
      <c r="C195" s="135" t="s">
        <v>81</v>
      </c>
      <c r="D195" s="137">
        <v>3539855.6</v>
      </c>
      <c r="E195" s="137">
        <v>0</v>
      </c>
      <c r="F195" s="137">
        <v>16200</v>
      </c>
      <c r="G195" s="137">
        <v>3523655.6</v>
      </c>
    </row>
    <row r="196" spans="1:7" x14ac:dyDescent="0.25">
      <c r="A196" s="134">
        <v>1</v>
      </c>
      <c r="B196" s="135" t="s">
        <v>82</v>
      </c>
      <c r="C196" s="135" t="s">
        <v>83</v>
      </c>
      <c r="D196" s="137">
        <v>20000</v>
      </c>
      <c r="E196" s="137">
        <v>0</v>
      </c>
      <c r="F196" s="137">
        <v>0</v>
      </c>
      <c r="G196" s="137">
        <v>20000</v>
      </c>
    </row>
    <row r="197" spans="1:7" x14ac:dyDescent="0.25">
      <c r="A197" s="134">
        <v>1</v>
      </c>
      <c r="B197" s="135" t="s">
        <v>84</v>
      </c>
      <c r="C197" s="135" t="s">
        <v>85</v>
      </c>
      <c r="D197" s="137">
        <v>29073464.48</v>
      </c>
      <c r="E197" s="137">
        <v>3845897.85</v>
      </c>
      <c r="F197" s="137">
        <v>0</v>
      </c>
      <c r="G197" s="137">
        <v>32919362.329999998</v>
      </c>
    </row>
    <row r="198" spans="1:7" x14ac:dyDescent="0.25">
      <c r="A198" s="134">
        <v>1</v>
      </c>
      <c r="B198" s="135" t="s">
        <v>86</v>
      </c>
      <c r="C198" s="135" t="s">
        <v>87</v>
      </c>
      <c r="D198" s="137">
        <v>68187810.040000007</v>
      </c>
      <c r="E198" s="137">
        <v>141962.42000000001</v>
      </c>
      <c r="F198" s="137">
        <v>141962.42000000001</v>
      </c>
      <c r="G198" s="137">
        <v>68187810.040000007</v>
      </c>
    </row>
    <row r="199" spans="1:7" x14ac:dyDescent="0.25">
      <c r="A199" s="134">
        <v>1</v>
      </c>
      <c r="B199" s="135" t="s">
        <v>88</v>
      </c>
      <c r="C199" s="135" t="s">
        <v>89</v>
      </c>
      <c r="D199" s="137">
        <v>41433.339999999997</v>
      </c>
      <c r="E199" s="137">
        <v>0</v>
      </c>
      <c r="F199" s="137">
        <v>0</v>
      </c>
      <c r="G199" s="137">
        <v>41433.339999999997</v>
      </c>
    </row>
    <row r="200" spans="1:7" x14ac:dyDescent="0.25">
      <c r="A200" s="134">
        <v>1</v>
      </c>
      <c r="B200" s="135" t="s">
        <v>90</v>
      </c>
      <c r="C200" s="135" t="s">
        <v>91</v>
      </c>
      <c r="D200" s="137">
        <v>63944864.280000001</v>
      </c>
      <c r="E200" s="137">
        <v>3000</v>
      </c>
      <c r="F200" s="137">
        <v>0</v>
      </c>
      <c r="G200" s="137">
        <v>63947864.280000001</v>
      </c>
    </row>
    <row r="201" spans="1:7" x14ac:dyDescent="0.25">
      <c r="A201" s="134">
        <v>1</v>
      </c>
      <c r="B201" s="135" t="s">
        <v>92</v>
      </c>
      <c r="C201" s="135" t="s">
        <v>93</v>
      </c>
      <c r="D201" s="137">
        <v>65498503.990000002</v>
      </c>
      <c r="E201" s="137">
        <v>6082095.1500000004</v>
      </c>
      <c r="F201" s="137">
        <v>0</v>
      </c>
      <c r="G201" s="137">
        <v>71580599.140000001</v>
      </c>
    </row>
    <row r="202" spans="1:7" x14ac:dyDescent="0.25">
      <c r="A202" s="134">
        <v>1</v>
      </c>
      <c r="B202" s="135" t="s">
        <v>94</v>
      </c>
      <c r="C202" s="135" t="s">
        <v>95</v>
      </c>
      <c r="D202" s="137">
        <v>689200</v>
      </c>
      <c r="E202" s="137">
        <v>67500</v>
      </c>
      <c r="F202" s="137">
        <v>0</v>
      </c>
      <c r="G202" s="137">
        <v>756700</v>
      </c>
    </row>
    <row r="203" spans="1:7" x14ac:dyDescent="0.25">
      <c r="A203" s="134">
        <v>1</v>
      </c>
      <c r="B203" s="135" t="s">
        <v>96</v>
      </c>
      <c r="C203" s="135" t="s">
        <v>97</v>
      </c>
      <c r="D203" s="137">
        <v>3530177.44</v>
      </c>
      <c r="E203" s="137">
        <v>183708</v>
      </c>
      <c r="F203" s="137">
        <v>437550</v>
      </c>
      <c r="G203" s="137">
        <v>3276335.44</v>
      </c>
    </row>
    <row r="204" spans="1:7" x14ac:dyDescent="0.25">
      <c r="A204" s="134">
        <v>1</v>
      </c>
      <c r="B204" s="135" t="s">
        <v>98</v>
      </c>
      <c r="C204" s="135" t="s">
        <v>99</v>
      </c>
      <c r="D204" s="137">
        <v>13233328.720000001</v>
      </c>
      <c r="E204" s="137">
        <v>320980</v>
      </c>
      <c r="F204" s="137">
        <v>0</v>
      </c>
      <c r="G204" s="137">
        <v>13554308.720000001</v>
      </c>
    </row>
    <row r="205" spans="1:7" x14ac:dyDescent="0.25">
      <c r="A205" s="134">
        <v>1</v>
      </c>
      <c r="B205" s="135" t="s">
        <v>100</v>
      </c>
      <c r="C205" s="135" t="s">
        <v>101</v>
      </c>
      <c r="D205" s="137">
        <v>17980273.600000001</v>
      </c>
      <c r="E205" s="137">
        <v>201402.4</v>
      </c>
      <c r="F205" s="137">
        <v>0</v>
      </c>
      <c r="G205" s="137">
        <v>18181676</v>
      </c>
    </row>
    <row r="206" spans="1:7" x14ac:dyDescent="0.25">
      <c r="A206" s="134">
        <v>1</v>
      </c>
      <c r="B206" s="135" t="s">
        <v>102</v>
      </c>
      <c r="C206" s="135" t="s">
        <v>103</v>
      </c>
      <c r="D206" s="137">
        <v>120051375.45999999</v>
      </c>
      <c r="E206" s="137">
        <v>16836327.16</v>
      </c>
      <c r="F206" s="137">
        <v>6790.59</v>
      </c>
      <c r="G206" s="137">
        <v>136880912.03</v>
      </c>
    </row>
    <row r="207" spans="1:7" x14ac:dyDescent="0.25">
      <c r="A207" s="134">
        <v>1</v>
      </c>
      <c r="B207" s="135" t="s">
        <v>104</v>
      </c>
      <c r="C207" s="135" t="s">
        <v>105</v>
      </c>
      <c r="D207" s="137">
        <v>4874403</v>
      </c>
      <c r="E207" s="137">
        <v>40663</v>
      </c>
      <c r="F207" s="137">
        <v>0</v>
      </c>
      <c r="G207" s="137">
        <v>4915066</v>
      </c>
    </row>
    <row r="208" spans="1:7" x14ac:dyDescent="0.25">
      <c r="A208" s="134">
        <v>1</v>
      </c>
      <c r="B208" s="135" t="s">
        <v>106</v>
      </c>
      <c r="C208" s="135" t="s">
        <v>107</v>
      </c>
      <c r="D208" s="137">
        <v>0</v>
      </c>
      <c r="E208" s="137">
        <v>76763429</v>
      </c>
      <c r="F208" s="137">
        <v>0</v>
      </c>
      <c r="G208" s="137">
        <v>76763429</v>
      </c>
    </row>
    <row r="209" spans="1:7" x14ac:dyDescent="0.25">
      <c r="A209" s="134">
        <v>1</v>
      </c>
      <c r="B209" s="135" t="s">
        <v>108</v>
      </c>
      <c r="C209" s="135" t="s">
        <v>109</v>
      </c>
      <c r="D209" s="137">
        <v>195644.97</v>
      </c>
      <c r="E209" s="137">
        <v>0</v>
      </c>
      <c r="F209" s="137">
        <v>0</v>
      </c>
      <c r="G209" s="137">
        <v>195644.97</v>
      </c>
    </row>
    <row r="210" spans="1:7" x14ac:dyDescent="0.25">
      <c r="A210" s="134">
        <v>1</v>
      </c>
      <c r="B210" s="135" t="s">
        <v>110</v>
      </c>
      <c r="C210" s="135" t="s">
        <v>111</v>
      </c>
      <c r="D210" s="137">
        <v>6707490.29</v>
      </c>
      <c r="E210" s="137">
        <v>0</v>
      </c>
      <c r="F210" s="137">
        <v>0</v>
      </c>
      <c r="G210" s="137">
        <v>6707490.29</v>
      </c>
    </row>
    <row r="211" spans="1:7" x14ac:dyDescent="0.25">
      <c r="A211" s="134">
        <v>1</v>
      </c>
      <c r="B211" s="135" t="s">
        <v>112</v>
      </c>
      <c r="C211" s="135" t="s">
        <v>113</v>
      </c>
      <c r="D211" s="137">
        <v>2563541.04</v>
      </c>
      <c r="E211" s="137">
        <v>0</v>
      </c>
      <c r="F211" s="137">
        <v>0</v>
      </c>
      <c r="G211" s="137">
        <v>2563541.04</v>
      </c>
    </row>
    <row r="212" spans="1:7" x14ac:dyDescent="0.25">
      <c r="A212" s="134">
        <v>1</v>
      </c>
      <c r="B212" s="135" t="s">
        <v>114</v>
      </c>
      <c r="C212" s="135" t="s">
        <v>115</v>
      </c>
      <c r="D212" s="137">
        <v>449195995.31999999</v>
      </c>
      <c r="E212" s="137">
        <v>0</v>
      </c>
      <c r="F212" s="137">
        <v>0</v>
      </c>
      <c r="G212" s="137">
        <v>463144982.50999999</v>
      </c>
    </row>
    <row r="213" spans="1:7" x14ac:dyDescent="0.25">
      <c r="A213" s="134">
        <v>1</v>
      </c>
      <c r="B213" s="135" t="s">
        <v>116</v>
      </c>
      <c r="C213" s="135" t="s">
        <v>117</v>
      </c>
      <c r="D213" s="137">
        <v>17319587.690000001</v>
      </c>
      <c r="E213" s="137">
        <v>348540.07</v>
      </c>
      <c r="F213" s="137">
        <v>0</v>
      </c>
      <c r="G213" s="137">
        <v>17668127.760000002</v>
      </c>
    </row>
    <row r="214" spans="1:7" x14ac:dyDescent="0.25">
      <c r="A214" s="134">
        <v>1</v>
      </c>
      <c r="B214" s="135" t="s">
        <v>118</v>
      </c>
      <c r="C214" s="135" t="s">
        <v>119</v>
      </c>
      <c r="D214" s="137">
        <v>5230919.93</v>
      </c>
      <c r="E214" s="137">
        <v>0</v>
      </c>
      <c r="F214" s="137">
        <v>0</v>
      </c>
      <c r="G214" s="137">
        <v>5230919.93</v>
      </c>
    </row>
    <row r="215" spans="1:7" x14ac:dyDescent="0.25">
      <c r="A215" s="134">
        <v>1</v>
      </c>
      <c r="B215" s="135" t="s">
        <v>120</v>
      </c>
      <c r="C215" s="135" t="s">
        <v>121</v>
      </c>
      <c r="D215" s="137">
        <v>31463596.739999998</v>
      </c>
      <c r="E215" s="137">
        <v>254412</v>
      </c>
      <c r="F215" s="137">
        <v>0</v>
      </c>
      <c r="G215" s="137">
        <v>31718008.739999998</v>
      </c>
    </row>
    <row r="216" spans="1:7" x14ac:dyDescent="0.25">
      <c r="A216" s="134">
        <v>1</v>
      </c>
      <c r="B216" s="135" t="s">
        <v>122</v>
      </c>
      <c r="C216" s="135" t="s">
        <v>123</v>
      </c>
      <c r="D216" s="137">
        <v>4750562.6399999997</v>
      </c>
      <c r="E216" s="137">
        <v>688794.43</v>
      </c>
      <c r="F216" s="137">
        <v>0</v>
      </c>
      <c r="G216" s="137">
        <v>5439357.0700000003</v>
      </c>
    </row>
    <row r="217" spans="1:7" x14ac:dyDescent="0.25">
      <c r="A217" s="134">
        <v>1</v>
      </c>
      <c r="B217" s="135" t="s">
        <v>124</v>
      </c>
      <c r="C217" s="135" t="s">
        <v>125</v>
      </c>
      <c r="D217" s="137">
        <v>582630</v>
      </c>
      <c r="E217" s="137">
        <v>55086</v>
      </c>
      <c r="F217" s="137">
        <v>0</v>
      </c>
      <c r="G217" s="137">
        <v>637716</v>
      </c>
    </row>
    <row r="218" spans="1:7" x14ac:dyDescent="0.25">
      <c r="A218" s="134">
        <v>1</v>
      </c>
      <c r="B218" s="135" t="s">
        <v>126</v>
      </c>
      <c r="C218" s="135" t="s">
        <v>127</v>
      </c>
      <c r="D218" s="137">
        <v>329367.43</v>
      </c>
      <c r="E218" s="137">
        <v>14107</v>
      </c>
      <c r="F218" s="137">
        <v>0</v>
      </c>
      <c r="G218" s="137">
        <v>343474.43</v>
      </c>
    </row>
    <row r="219" spans="1:7" x14ac:dyDescent="0.25">
      <c r="A219" s="134">
        <v>1</v>
      </c>
      <c r="B219" s="135" t="s">
        <v>128</v>
      </c>
      <c r="C219" s="135" t="s">
        <v>129</v>
      </c>
      <c r="D219" s="137">
        <v>25423247.399999999</v>
      </c>
      <c r="E219" s="137">
        <v>400000</v>
      </c>
      <c r="F219" s="137">
        <v>0</v>
      </c>
      <c r="G219" s="137">
        <v>25823247.399999999</v>
      </c>
    </row>
    <row r="220" spans="1:7" x14ac:dyDescent="0.25">
      <c r="A220" s="134">
        <v>1</v>
      </c>
      <c r="B220" s="135" t="s">
        <v>130</v>
      </c>
      <c r="C220" s="135" t="s">
        <v>131</v>
      </c>
      <c r="D220" s="137">
        <v>9012775.9600000009</v>
      </c>
      <c r="E220" s="137">
        <v>0</v>
      </c>
      <c r="F220" s="137">
        <v>0</v>
      </c>
      <c r="G220" s="137">
        <v>9012775.9600000009</v>
      </c>
    </row>
    <row r="221" spans="1:7" x14ac:dyDescent="0.25">
      <c r="A221" s="134">
        <v>1</v>
      </c>
      <c r="B221" s="135" t="s">
        <v>132</v>
      </c>
      <c r="C221" s="135" t="s">
        <v>133</v>
      </c>
      <c r="D221" s="137">
        <v>608155</v>
      </c>
      <c r="E221" s="137">
        <v>200300</v>
      </c>
      <c r="F221" s="137">
        <v>0</v>
      </c>
      <c r="G221" s="137">
        <v>808455</v>
      </c>
    </row>
    <row r="222" spans="1:7" x14ac:dyDescent="0.25">
      <c r="A222" s="134">
        <v>1</v>
      </c>
      <c r="B222" s="135" t="s">
        <v>134</v>
      </c>
      <c r="C222" s="135" t="s">
        <v>135</v>
      </c>
      <c r="D222" s="137">
        <v>4154767.4</v>
      </c>
      <c r="E222" s="137">
        <v>475011.6</v>
      </c>
      <c r="F222" s="137">
        <v>200000</v>
      </c>
      <c r="G222" s="137">
        <v>4429779</v>
      </c>
    </row>
    <row r="223" spans="1:7" x14ac:dyDescent="0.25">
      <c r="A223" s="134">
        <v>1</v>
      </c>
      <c r="B223" s="135" t="s">
        <v>136</v>
      </c>
      <c r="C223" s="135" t="s">
        <v>137</v>
      </c>
      <c r="D223" s="137">
        <v>2825332.75</v>
      </c>
      <c r="E223" s="137">
        <v>0</v>
      </c>
      <c r="F223" s="137">
        <v>0</v>
      </c>
      <c r="G223" s="137">
        <v>2825332.75</v>
      </c>
    </row>
    <row r="224" spans="1:7" x14ac:dyDescent="0.25">
      <c r="A224" s="134">
        <v>1</v>
      </c>
      <c r="B224" s="135" t="s">
        <v>138</v>
      </c>
      <c r="C224" s="135" t="s">
        <v>139</v>
      </c>
      <c r="D224" s="137">
        <v>2645305.9</v>
      </c>
      <c r="E224" s="137">
        <v>2094.5</v>
      </c>
      <c r="F224" s="137">
        <v>0</v>
      </c>
      <c r="G224" s="137">
        <v>2647400.4</v>
      </c>
    </row>
    <row r="225" spans="1:7" x14ac:dyDescent="0.25">
      <c r="A225" s="134">
        <v>1</v>
      </c>
      <c r="B225" s="135" t="s">
        <v>140</v>
      </c>
      <c r="C225" s="135" t="s">
        <v>141</v>
      </c>
      <c r="D225" s="137">
        <v>22892949.66</v>
      </c>
      <c r="E225" s="137">
        <v>200000</v>
      </c>
      <c r="F225" s="137">
        <v>0</v>
      </c>
      <c r="G225" s="137">
        <v>23092949.66</v>
      </c>
    </row>
    <row r="226" spans="1:7" x14ac:dyDescent="0.25">
      <c r="A226" s="134">
        <v>1</v>
      </c>
      <c r="B226" s="135" t="s">
        <v>142</v>
      </c>
      <c r="C226" s="135" t="s">
        <v>143</v>
      </c>
      <c r="D226" s="137">
        <v>128540</v>
      </c>
      <c r="E226" s="137">
        <v>0</v>
      </c>
      <c r="F226" s="137">
        <v>0</v>
      </c>
      <c r="G226" s="137">
        <v>128540</v>
      </c>
    </row>
    <row r="227" spans="1:7" x14ac:dyDescent="0.25">
      <c r="A227" s="134">
        <v>1</v>
      </c>
      <c r="B227" s="135" t="s">
        <v>144</v>
      </c>
      <c r="C227" s="135" t="s">
        <v>145</v>
      </c>
      <c r="D227" s="137">
        <v>6603983.25</v>
      </c>
      <c r="E227" s="137">
        <v>59327.62</v>
      </c>
      <c r="F227" s="137">
        <v>0</v>
      </c>
      <c r="G227" s="137">
        <v>6663310.8700000001</v>
      </c>
    </row>
    <row r="228" spans="1:7" x14ac:dyDescent="0.25">
      <c r="A228" s="134">
        <v>1</v>
      </c>
      <c r="B228" s="135" t="s">
        <v>146</v>
      </c>
      <c r="C228" s="135" t="s">
        <v>147</v>
      </c>
      <c r="D228" s="137">
        <v>18818324.25</v>
      </c>
      <c r="E228" s="137">
        <v>555388.72</v>
      </c>
      <c r="F228" s="137">
        <v>0</v>
      </c>
      <c r="G228" s="137">
        <v>19373712.969999999</v>
      </c>
    </row>
    <row r="229" spans="1:7" x14ac:dyDescent="0.25">
      <c r="A229" s="134">
        <v>1</v>
      </c>
      <c r="B229" s="135" t="s">
        <v>148</v>
      </c>
      <c r="C229" s="135" t="s">
        <v>149</v>
      </c>
      <c r="D229" s="137">
        <v>9833296.3499999996</v>
      </c>
      <c r="E229" s="137">
        <v>0</v>
      </c>
      <c r="F229" s="137">
        <v>0</v>
      </c>
      <c r="G229" s="137">
        <v>9833296.3499999996</v>
      </c>
    </row>
    <row r="230" spans="1:7" x14ac:dyDescent="0.25">
      <c r="A230" s="134">
        <v>1</v>
      </c>
      <c r="B230" s="135" t="s">
        <v>150</v>
      </c>
      <c r="C230" s="135" t="s">
        <v>151</v>
      </c>
      <c r="D230" s="137">
        <v>1008830.96</v>
      </c>
      <c r="E230" s="137">
        <v>0</v>
      </c>
      <c r="F230" s="137">
        <v>0</v>
      </c>
      <c r="G230" s="137">
        <v>1008830.96</v>
      </c>
    </row>
    <row r="231" spans="1:7" x14ac:dyDescent="0.25">
      <c r="A231" s="134">
        <v>1</v>
      </c>
      <c r="B231" s="135" t="s">
        <v>152</v>
      </c>
      <c r="C231" s="135" t="s">
        <v>153</v>
      </c>
      <c r="D231" s="137">
        <v>149516415.38999999</v>
      </c>
      <c r="E231" s="137">
        <v>128724.11</v>
      </c>
      <c r="F231" s="137">
        <v>0</v>
      </c>
      <c r="G231" s="137">
        <v>149645139.5</v>
      </c>
    </row>
    <row r="232" spans="1:7" x14ac:dyDescent="0.25">
      <c r="A232" s="134">
        <v>1</v>
      </c>
      <c r="B232" s="135" t="s">
        <v>154</v>
      </c>
      <c r="C232" s="135" t="s">
        <v>155</v>
      </c>
      <c r="D232" s="137">
        <v>1131855</v>
      </c>
      <c r="E232" s="137">
        <v>0</v>
      </c>
      <c r="F232" s="137">
        <v>0</v>
      </c>
      <c r="G232" s="137">
        <v>1131855</v>
      </c>
    </row>
    <row r="233" spans="1:7" x14ac:dyDescent="0.25">
      <c r="A233" s="134">
        <v>1</v>
      </c>
      <c r="B233" s="135" t="s">
        <v>156</v>
      </c>
      <c r="C233" s="135" t="s">
        <v>157</v>
      </c>
      <c r="D233" s="137">
        <v>4010016.85</v>
      </c>
      <c r="E233" s="137">
        <v>39203.699999999997</v>
      </c>
      <c r="F233" s="137">
        <v>0</v>
      </c>
      <c r="G233" s="137">
        <v>4049220.55</v>
      </c>
    </row>
    <row r="234" spans="1:7" x14ac:dyDescent="0.25">
      <c r="A234" s="134">
        <v>1</v>
      </c>
      <c r="B234" s="135" t="s">
        <v>158</v>
      </c>
      <c r="C234" s="135" t="s">
        <v>159</v>
      </c>
      <c r="D234" s="137">
        <v>4998286.3899999997</v>
      </c>
      <c r="E234" s="137">
        <v>11100</v>
      </c>
      <c r="F234" s="137">
        <v>0</v>
      </c>
      <c r="G234" s="137">
        <v>5009386.3899999997</v>
      </c>
    </row>
    <row r="235" spans="1:7" x14ac:dyDescent="0.25">
      <c r="A235" s="134">
        <v>1</v>
      </c>
      <c r="B235" s="135" t="s">
        <v>160</v>
      </c>
      <c r="C235" s="135" t="s">
        <v>161</v>
      </c>
      <c r="D235" s="137">
        <v>3041423.9</v>
      </c>
      <c r="E235" s="137">
        <v>0</v>
      </c>
      <c r="F235" s="137">
        <v>0</v>
      </c>
      <c r="G235" s="137">
        <v>3041423.9</v>
      </c>
    </row>
    <row r="236" spans="1:7" x14ac:dyDescent="0.25">
      <c r="A236" s="134">
        <v>1</v>
      </c>
      <c r="B236" s="135" t="s">
        <v>162</v>
      </c>
      <c r="C236" s="135" t="s">
        <v>163</v>
      </c>
      <c r="D236" s="137">
        <v>33837167.619999997</v>
      </c>
      <c r="E236" s="137">
        <v>9186044.4700000007</v>
      </c>
      <c r="F236" s="137">
        <v>0</v>
      </c>
      <c r="G236" s="137">
        <v>43023212.090000004</v>
      </c>
    </row>
    <row r="237" spans="1:7" x14ac:dyDescent="0.25">
      <c r="A237" s="134">
        <v>1</v>
      </c>
      <c r="B237" s="135" t="s">
        <v>164</v>
      </c>
      <c r="C237" s="135" t="s">
        <v>165</v>
      </c>
      <c r="D237" s="137">
        <v>7550507.9699999997</v>
      </c>
      <c r="E237" s="137">
        <v>821598.23</v>
      </c>
      <c r="F237" s="137">
        <v>0</v>
      </c>
      <c r="G237" s="137">
        <v>8372106.2000000002</v>
      </c>
    </row>
    <row r="238" spans="1:7" x14ac:dyDescent="0.25">
      <c r="A238" s="134">
        <v>1</v>
      </c>
      <c r="B238" s="135" t="s">
        <v>166</v>
      </c>
      <c r="C238" s="135" t="s">
        <v>167</v>
      </c>
      <c r="D238" s="137">
        <v>1627120.88</v>
      </c>
      <c r="E238" s="137">
        <v>650</v>
      </c>
      <c r="F238" s="137">
        <v>0</v>
      </c>
      <c r="G238" s="137">
        <v>1627770.8799999999</v>
      </c>
    </row>
    <row r="239" spans="1:7" x14ac:dyDescent="0.25">
      <c r="A239" s="134">
        <v>1</v>
      </c>
      <c r="B239" s="135" t="s">
        <v>168</v>
      </c>
      <c r="C239" s="135" t="s">
        <v>169</v>
      </c>
      <c r="D239" s="137">
        <v>2750065.37</v>
      </c>
      <c r="E239" s="137">
        <v>17239.91</v>
      </c>
      <c r="F239" s="137">
        <v>0</v>
      </c>
      <c r="G239" s="137">
        <v>2767305.28</v>
      </c>
    </row>
    <row r="240" spans="1:7" x14ac:dyDescent="0.25">
      <c r="A240" s="134">
        <v>1</v>
      </c>
      <c r="B240" s="135" t="s">
        <v>170</v>
      </c>
      <c r="C240" s="135" t="s">
        <v>171</v>
      </c>
      <c r="D240" s="137">
        <v>207090</v>
      </c>
      <c r="E240" s="137">
        <v>0</v>
      </c>
      <c r="F240" s="137">
        <v>0</v>
      </c>
      <c r="G240" s="137">
        <v>207090</v>
      </c>
    </row>
    <row r="241" spans="1:7" x14ac:dyDescent="0.25">
      <c r="A241" s="134">
        <v>1</v>
      </c>
      <c r="B241" s="135" t="s">
        <v>172</v>
      </c>
      <c r="C241" s="135" t="s">
        <v>173</v>
      </c>
      <c r="D241" s="137">
        <v>504310.72</v>
      </c>
      <c r="E241" s="137">
        <v>1050</v>
      </c>
      <c r="F241" s="137">
        <v>0</v>
      </c>
      <c r="G241" s="137">
        <v>505360.72</v>
      </c>
    </row>
    <row r="242" spans="1:7" x14ac:dyDescent="0.25">
      <c r="A242" s="134">
        <v>1</v>
      </c>
      <c r="B242" s="135" t="s">
        <v>174</v>
      </c>
      <c r="C242" s="135" t="s">
        <v>175</v>
      </c>
      <c r="D242" s="137">
        <v>5559720.2999999998</v>
      </c>
      <c r="E242" s="137">
        <v>20017</v>
      </c>
      <c r="F242" s="137">
        <v>0</v>
      </c>
      <c r="G242" s="137">
        <v>5579737.2999999998</v>
      </c>
    </row>
    <row r="243" spans="1:7" x14ac:dyDescent="0.25">
      <c r="A243" s="134">
        <v>1</v>
      </c>
      <c r="B243" s="135" t="s">
        <v>176</v>
      </c>
      <c r="C243" s="135" t="s">
        <v>177</v>
      </c>
      <c r="D243" s="137">
        <v>791733.39</v>
      </c>
      <c r="E243" s="137">
        <v>14088.41</v>
      </c>
      <c r="F243" s="137">
        <v>0</v>
      </c>
      <c r="G243" s="137">
        <v>805821.8</v>
      </c>
    </row>
    <row r="244" spans="1:7" x14ac:dyDescent="0.25">
      <c r="A244" s="134">
        <v>1</v>
      </c>
      <c r="B244" s="135" t="s">
        <v>178</v>
      </c>
      <c r="C244" s="135" t="s">
        <v>179</v>
      </c>
      <c r="D244" s="137">
        <v>8570766.0700000003</v>
      </c>
      <c r="E244" s="137">
        <v>46678.97</v>
      </c>
      <c r="F244" s="137">
        <v>0</v>
      </c>
      <c r="G244" s="137">
        <v>8617445.0399999991</v>
      </c>
    </row>
    <row r="245" spans="1:7" x14ac:dyDescent="0.25">
      <c r="A245" s="134">
        <v>1</v>
      </c>
      <c r="B245" s="135" t="s">
        <v>180</v>
      </c>
      <c r="C245" s="135" t="s">
        <v>181</v>
      </c>
      <c r="D245" s="137">
        <v>116.23</v>
      </c>
      <c r="E245" s="137">
        <v>0</v>
      </c>
      <c r="F245" s="137">
        <v>0</v>
      </c>
      <c r="G245" s="137">
        <v>116.23</v>
      </c>
    </row>
    <row r="246" spans="1:7" x14ac:dyDescent="0.25">
      <c r="A246" s="134">
        <v>1</v>
      </c>
      <c r="B246" s="135" t="s">
        <v>182</v>
      </c>
      <c r="C246" s="135" t="s">
        <v>183</v>
      </c>
      <c r="D246" s="137">
        <v>3296721.55</v>
      </c>
      <c r="E246" s="137">
        <v>0</v>
      </c>
      <c r="F246" s="137">
        <v>0</v>
      </c>
      <c r="G246" s="137">
        <v>3296721.55</v>
      </c>
    </row>
    <row r="247" spans="1:7" x14ac:dyDescent="0.25">
      <c r="A247" s="134">
        <v>1</v>
      </c>
      <c r="B247" s="135" t="s">
        <v>184</v>
      </c>
      <c r="C247" s="135" t="s">
        <v>185</v>
      </c>
      <c r="D247" s="137">
        <v>16479.599999999999</v>
      </c>
      <c r="E247" s="137">
        <v>1810</v>
      </c>
      <c r="F247" s="137">
        <v>0</v>
      </c>
      <c r="G247" s="137">
        <v>18289.599999999999</v>
      </c>
    </row>
    <row r="248" spans="1:7" x14ac:dyDescent="0.25">
      <c r="A248" s="134">
        <v>1</v>
      </c>
      <c r="B248" s="135" t="s">
        <v>186</v>
      </c>
      <c r="C248" s="135" t="s">
        <v>187</v>
      </c>
      <c r="D248" s="137">
        <v>4220243.41</v>
      </c>
      <c r="E248" s="137">
        <v>14758.99</v>
      </c>
      <c r="F248" s="137">
        <v>0</v>
      </c>
      <c r="G248" s="137">
        <v>4235002.4000000004</v>
      </c>
    </row>
    <row r="249" spans="1:7" x14ac:dyDescent="0.25">
      <c r="A249" s="134">
        <v>1</v>
      </c>
      <c r="B249" s="135" t="s">
        <v>188</v>
      </c>
      <c r="C249" s="135" t="s">
        <v>189</v>
      </c>
      <c r="D249" s="137">
        <v>16102298.34</v>
      </c>
      <c r="E249" s="137">
        <v>472882.59</v>
      </c>
      <c r="F249" s="137">
        <v>0</v>
      </c>
      <c r="G249" s="137">
        <v>16575180.93</v>
      </c>
    </row>
    <row r="250" spans="1:7" x14ac:dyDescent="0.25">
      <c r="A250" s="134">
        <v>1</v>
      </c>
      <c r="B250" s="135" t="s">
        <v>190</v>
      </c>
      <c r="C250" s="135" t="s">
        <v>191</v>
      </c>
      <c r="D250" s="137">
        <v>19936998.489999998</v>
      </c>
      <c r="E250" s="137">
        <v>61835.5</v>
      </c>
      <c r="F250" s="137">
        <v>573.97</v>
      </c>
      <c r="G250" s="137">
        <v>19998260.02</v>
      </c>
    </row>
    <row r="251" spans="1:7" x14ac:dyDescent="0.25">
      <c r="A251" s="134">
        <v>1</v>
      </c>
      <c r="B251" s="135" t="s">
        <v>192</v>
      </c>
      <c r="C251" s="135" t="s">
        <v>193</v>
      </c>
      <c r="D251" s="137">
        <v>14822202.09</v>
      </c>
      <c r="E251" s="137">
        <v>56982.34</v>
      </c>
      <c r="F251" s="137">
        <v>0</v>
      </c>
      <c r="G251" s="137">
        <v>14879184.43</v>
      </c>
    </row>
    <row r="252" spans="1:7" x14ac:dyDescent="0.25">
      <c r="A252" s="134">
        <v>1</v>
      </c>
      <c r="B252" s="135" t="s">
        <v>194</v>
      </c>
      <c r="C252" s="135" t="s">
        <v>195</v>
      </c>
      <c r="D252" s="137">
        <v>3072282.45</v>
      </c>
      <c r="E252" s="137">
        <v>1835</v>
      </c>
      <c r="F252" s="137">
        <v>0</v>
      </c>
      <c r="G252" s="137">
        <v>3074117.45</v>
      </c>
    </row>
    <row r="253" spans="1:7" x14ac:dyDescent="0.25">
      <c r="A253" s="134">
        <v>1</v>
      </c>
      <c r="B253" s="135" t="s">
        <v>575</v>
      </c>
      <c r="C253" s="135" t="s">
        <v>576</v>
      </c>
      <c r="D253" s="137">
        <v>3513770.01</v>
      </c>
      <c r="E253" s="137">
        <v>0</v>
      </c>
      <c r="F253" s="137">
        <v>0</v>
      </c>
      <c r="G253" s="137">
        <v>3541904.05</v>
      </c>
    </row>
    <row r="254" spans="1:7" x14ac:dyDescent="0.25">
      <c r="A254" s="134">
        <v>1</v>
      </c>
      <c r="B254" s="135" t="s">
        <v>196</v>
      </c>
      <c r="C254" s="135" t="s">
        <v>197</v>
      </c>
      <c r="D254" s="137">
        <v>3513770.01</v>
      </c>
      <c r="E254" s="137">
        <v>0</v>
      </c>
      <c r="F254" s="137">
        <v>0</v>
      </c>
      <c r="G254" s="137">
        <v>3541904.05</v>
      </c>
    </row>
    <row r="255" spans="1:7" x14ac:dyDescent="0.25">
      <c r="A255" s="134">
        <v>1</v>
      </c>
      <c r="B255" s="135" t="s">
        <v>198</v>
      </c>
      <c r="C255" s="135" t="s">
        <v>199</v>
      </c>
      <c r="D255" s="137">
        <v>1771858.14</v>
      </c>
      <c r="E255" s="137">
        <v>97008.17</v>
      </c>
      <c r="F255" s="137">
        <v>0</v>
      </c>
      <c r="G255" s="137">
        <v>1868866.31</v>
      </c>
    </row>
    <row r="256" spans="1:7" x14ac:dyDescent="0.25">
      <c r="A256" s="134">
        <v>1</v>
      </c>
      <c r="B256" s="135" t="s">
        <v>200</v>
      </c>
      <c r="C256" s="135" t="s">
        <v>201</v>
      </c>
      <c r="D256" s="137">
        <v>102810.78</v>
      </c>
      <c r="E256" s="137">
        <v>4221.83</v>
      </c>
      <c r="F256" s="137">
        <v>1253</v>
      </c>
      <c r="G256" s="137">
        <v>105779.61</v>
      </c>
    </row>
    <row r="257" spans="1:7" x14ac:dyDescent="0.25">
      <c r="A257" s="134">
        <v>1</v>
      </c>
      <c r="B257" s="135" t="s">
        <v>202</v>
      </c>
      <c r="C257" s="135" t="s">
        <v>203</v>
      </c>
      <c r="D257" s="137">
        <v>1639101.09</v>
      </c>
      <c r="E257" s="137">
        <v>0</v>
      </c>
      <c r="F257" s="137">
        <v>71842.960000000006</v>
      </c>
      <c r="G257" s="137">
        <v>1567258.13</v>
      </c>
    </row>
    <row r="258" spans="1:7" x14ac:dyDescent="0.25">
      <c r="A258" s="134">
        <v>1</v>
      </c>
      <c r="B258" s="135" t="s">
        <v>577</v>
      </c>
      <c r="C258" s="135" t="s">
        <v>578</v>
      </c>
      <c r="D258" s="137">
        <v>44533811.530000001</v>
      </c>
      <c r="E258" s="137">
        <v>0</v>
      </c>
      <c r="F258" s="137">
        <v>0</v>
      </c>
      <c r="G258" s="137">
        <v>53875586.549999997</v>
      </c>
    </row>
    <row r="259" spans="1:7" x14ac:dyDescent="0.25">
      <c r="A259" s="134">
        <v>1</v>
      </c>
      <c r="B259" s="135" t="s">
        <v>204</v>
      </c>
      <c r="C259" s="135" t="s">
        <v>205</v>
      </c>
      <c r="D259" s="137">
        <v>44533811.530000001</v>
      </c>
      <c r="E259" s="137">
        <v>0</v>
      </c>
      <c r="F259" s="137">
        <v>0</v>
      </c>
      <c r="G259" s="137">
        <v>53875586.549999997</v>
      </c>
    </row>
    <row r="260" spans="1:7" x14ac:dyDescent="0.25">
      <c r="A260" s="134">
        <v>1</v>
      </c>
      <c r="B260" s="135" t="s">
        <v>206</v>
      </c>
      <c r="C260" s="135" t="s">
        <v>207</v>
      </c>
      <c r="D260" s="137">
        <v>44533811.530000001</v>
      </c>
      <c r="E260" s="137">
        <v>9341775.0199999996</v>
      </c>
      <c r="F260" s="137">
        <v>0</v>
      </c>
      <c r="G260" s="137">
        <v>53875586.549999997</v>
      </c>
    </row>
    <row r="261" spans="1:7" x14ac:dyDescent="0.25">
      <c r="A261" s="134">
        <v>1</v>
      </c>
      <c r="B261" s="135" t="s">
        <v>579</v>
      </c>
      <c r="C261" s="135" t="s">
        <v>580</v>
      </c>
      <c r="D261" s="137">
        <v>192340199.37</v>
      </c>
      <c r="E261" s="137">
        <v>0</v>
      </c>
      <c r="F261" s="137">
        <v>0</v>
      </c>
      <c r="G261" s="137">
        <v>192606999.37</v>
      </c>
    </row>
    <row r="262" spans="1:7" x14ac:dyDescent="0.25">
      <c r="A262" s="134">
        <v>1</v>
      </c>
      <c r="B262" s="135" t="s">
        <v>208</v>
      </c>
      <c r="C262" s="135" t="s">
        <v>209</v>
      </c>
      <c r="D262" s="137">
        <v>21971210</v>
      </c>
      <c r="E262" s="137">
        <v>0</v>
      </c>
      <c r="F262" s="137">
        <v>0</v>
      </c>
      <c r="G262" s="137">
        <v>21971210</v>
      </c>
    </row>
    <row r="263" spans="1:7" x14ac:dyDescent="0.25">
      <c r="A263" s="134">
        <v>1</v>
      </c>
      <c r="B263" s="135" t="s">
        <v>210</v>
      </c>
      <c r="C263" s="135" t="s">
        <v>211</v>
      </c>
      <c r="D263" s="137">
        <v>224000</v>
      </c>
      <c r="E263" s="137">
        <v>0</v>
      </c>
      <c r="F263" s="137">
        <v>0</v>
      </c>
      <c r="G263" s="137">
        <v>224000</v>
      </c>
    </row>
    <row r="264" spans="1:7" x14ac:dyDescent="0.25">
      <c r="A264" s="134">
        <v>1</v>
      </c>
      <c r="B264" s="135" t="s">
        <v>212</v>
      </c>
      <c r="C264" s="135" t="s">
        <v>213</v>
      </c>
      <c r="D264" s="137">
        <v>10000000</v>
      </c>
      <c r="E264" s="137">
        <v>0</v>
      </c>
      <c r="F264" s="137">
        <v>0</v>
      </c>
      <c r="G264" s="137">
        <v>10000000</v>
      </c>
    </row>
    <row r="265" spans="1:7" x14ac:dyDescent="0.25">
      <c r="A265" s="134">
        <v>1</v>
      </c>
      <c r="B265" s="135" t="s">
        <v>214</v>
      </c>
      <c r="C265" s="135" t="s">
        <v>215</v>
      </c>
      <c r="D265" s="137">
        <v>11747210</v>
      </c>
      <c r="E265" s="137">
        <v>0</v>
      </c>
      <c r="F265" s="137">
        <v>0</v>
      </c>
      <c r="G265" s="137">
        <v>11747210</v>
      </c>
    </row>
    <row r="266" spans="1:7" x14ac:dyDescent="0.25">
      <c r="A266" s="134">
        <v>1</v>
      </c>
      <c r="B266" s="135" t="s">
        <v>216</v>
      </c>
      <c r="C266" s="135" t="s">
        <v>217</v>
      </c>
      <c r="D266" s="137">
        <v>170368989.37</v>
      </c>
      <c r="E266" s="137">
        <v>0</v>
      </c>
      <c r="F266" s="137">
        <v>0</v>
      </c>
      <c r="G266" s="137">
        <v>170635789.37</v>
      </c>
    </row>
    <row r="267" spans="1:7" x14ac:dyDescent="0.25">
      <c r="A267" s="134">
        <v>1</v>
      </c>
      <c r="B267" s="135" t="s">
        <v>218</v>
      </c>
      <c r="C267" s="135" t="s">
        <v>219</v>
      </c>
      <c r="D267" s="137">
        <v>135762180.88999999</v>
      </c>
      <c r="E267" s="137">
        <v>0</v>
      </c>
      <c r="F267" s="137">
        <v>0</v>
      </c>
      <c r="G267" s="137">
        <v>135762180.88999999</v>
      </c>
    </row>
    <row r="268" spans="1:7" x14ac:dyDescent="0.25">
      <c r="A268" s="134">
        <v>1</v>
      </c>
      <c r="B268" s="135" t="s">
        <v>220</v>
      </c>
      <c r="C268" s="135" t="s">
        <v>221</v>
      </c>
      <c r="D268" s="137">
        <v>34606808.479999997</v>
      </c>
      <c r="E268" s="137">
        <v>298800</v>
      </c>
      <c r="F268" s="137">
        <v>32000</v>
      </c>
      <c r="G268" s="137">
        <v>34873608.479999997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43" workbookViewId="0">
      <selection activeCell="F67" sqref="F67"/>
    </sheetView>
  </sheetViews>
  <sheetFormatPr baseColWidth="10" defaultColWidth="11.42578125" defaultRowHeight="15" x14ac:dyDescent="0.25"/>
  <cols>
    <col min="1" max="1" width="13.28515625" style="133" customWidth="1"/>
    <col min="2" max="2" width="37" style="133" customWidth="1"/>
    <col min="3" max="3" width="3.28515625" style="133" customWidth="1"/>
    <col min="4" max="4" width="15.28515625" style="133" customWidth="1"/>
    <col min="5" max="5" width="13.28515625" style="133" customWidth="1"/>
    <col min="6" max="6" width="38.7109375" style="133" customWidth="1"/>
    <col min="7" max="7" width="13" style="138" bestFit="1" customWidth="1"/>
    <col min="8" max="8" width="11.7109375" style="138" bestFit="1" customWidth="1"/>
    <col min="9" max="9" width="13" style="138" bestFit="1" customWidth="1"/>
  </cols>
  <sheetData>
    <row r="1" spans="1:9" x14ac:dyDescent="0.25">
      <c r="A1" s="139" t="s">
        <v>27</v>
      </c>
      <c r="B1" s="139" t="s">
        <v>28</v>
      </c>
      <c r="C1" s="139" t="s">
        <v>29</v>
      </c>
      <c r="D1" s="139" t="s">
        <v>30</v>
      </c>
      <c r="E1" s="139" t="s">
        <v>31</v>
      </c>
      <c r="F1" s="139" t="s">
        <v>32</v>
      </c>
      <c r="G1" s="141" t="s">
        <v>33</v>
      </c>
      <c r="H1" s="141" t="s">
        <v>34</v>
      </c>
      <c r="I1" s="141" t="s">
        <v>35</v>
      </c>
    </row>
    <row r="2" spans="1:9" x14ac:dyDescent="0.25">
      <c r="A2" s="140" t="s">
        <v>36</v>
      </c>
      <c r="B2" s="140" t="s">
        <v>37</v>
      </c>
      <c r="C2" s="140" t="s">
        <v>38</v>
      </c>
      <c r="D2" s="140" t="s">
        <v>39</v>
      </c>
      <c r="E2" s="140" t="s">
        <v>40</v>
      </c>
      <c r="F2" s="140" t="s">
        <v>41</v>
      </c>
      <c r="G2" s="142">
        <v>22224486.420000002</v>
      </c>
      <c r="H2" s="142">
        <v>1439313.5999999978</v>
      </c>
      <c r="I2" s="142">
        <v>23663800.02</v>
      </c>
    </row>
    <row r="3" spans="1:9" x14ac:dyDescent="0.25">
      <c r="A3" s="140" t="s">
        <v>36</v>
      </c>
      <c r="B3" s="140" t="s">
        <v>37</v>
      </c>
      <c r="C3" s="140" t="s">
        <v>38</v>
      </c>
      <c r="D3" s="140" t="s">
        <v>39</v>
      </c>
      <c r="E3" s="140" t="s">
        <v>42</v>
      </c>
      <c r="F3" s="140" t="s">
        <v>43</v>
      </c>
      <c r="G3" s="142">
        <v>2197300.87</v>
      </c>
      <c r="H3" s="142">
        <v>223235.89999999991</v>
      </c>
      <c r="I3" s="142">
        <v>2420536.77</v>
      </c>
    </row>
    <row r="4" spans="1:9" x14ac:dyDescent="0.25">
      <c r="A4" s="140" t="s">
        <v>36</v>
      </c>
      <c r="B4" s="140" t="s">
        <v>37</v>
      </c>
      <c r="C4" s="140" t="s">
        <v>38</v>
      </c>
      <c r="D4" s="140" t="s">
        <v>39</v>
      </c>
      <c r="E4" s="140" t="s">
        <v>44</v>
      </c>
      <c r="F4" s="140" t="s">
        <v>45</v>
      </c>
      <c r="G4" s="142">
        <v>1927631</v>
      </c>
      <c r="H4" s="142">
        <v>134422.5</v>
      </c>
      <c r="I4" s="142">
        <v>2062053.5</v>
      </c>
    </row>
    <row r="5" spans="1:9" x14ac:dyDescent="0.25">
      <c r="A5" s="140" t="s">
        <v>36</v>
      </c>
      <c r="B5" s="140" t="s">
        <v>37</v>
      </c>
      <c r="C5" s="140" t="s">
        <v>38</v>
      </c>
      <c r="D5" s="140" t="s">
        <v>39</v>
      </c>
      <c r="E5" s="140" t="s">
        <v>46</v>
      </c>
      <c r="F5" s="140" t="s">
        <v>47</v>
      </c>
      <c r="G5" s="142">
        <v>0</v>
      </c>
      <c r="H5" s="142">
        <v>20000</v>
      </c>
      <c r="I5" s="142">
        <v>20000</v>
      </c>
    </row>
    <row r="6" spans="1:9" x14ac:dyDescent="0.25">
      <c r="A6" s="140" t="s">
        <v>36</v>
      </c>
      <c r="B6" s="140" t="s">
        <v>37</v>
      </c>
      <c r="C6" s="140" t="s">
        <v>38</v>
      </c>
      <c r="D6" s="140" t="s">
        <v>39</v>
      </c>
      <c r="E6" s="140" t="s">
        <v>48</v>
      </c>
      <c r="F6" s="140" t="s">
        <v>49</v>
      </c>
      <c r="G6" s="142">
        <v>0</v>
      </c>
      <c r="H6" s="142">
        <v>11434.3</v>
      </c>
      <c r="I6" s="142">
        <v>11434.3</v>
      </c>
    </row>
    <row r="7" spans="1:9" x14ac:dyDescent="0.25">
      <c r="A7" s="140" t="s">
        <v>36</v>
      </c>
      <c r="B7" s="140" t="s">
        <v>37</v>
      </c>
      <c r="C7" s="140" t="s">
        <v>38</v>
      </c>
      <c r="D7" s="140" t="s">
        <v>39</v>
      </c>
      <c r="E7" s="140" t="s">
        <v>50</v>
      </c>
      <c r="F7" s="140" t="s">
        <v>51</v>
      </c>
      <c r="G7" s="142">
        <v>333451.82</v>
      </c>
      <c r="H7" s="142">
        <v>831347.5</v>
      </c>
      <c r="I7" s="142">
        <v>1164799.32</v>
      </c>
    </row>
    <row r="8" spans="1:9" x14ac:dyDescent="0.25">
      <c r="A8" s="140" t="s">
        <v>36</v>
      </c>
      <c r="B8" s="140" t="s">
        <v>37</v>
      </c>
      <c r="C8" s="140" t="s">
        <v>38</v>
      </c>
      <c r="D8" s="140" t="s">
        <v>39</v>
      </c>
      <c r="E8" s="140" t="s">
        <v>52</v>
      </c>
      <c r="F8" s="140" t="s">
        <v>53</v>
      </c>
      <c r="G8" s="142">
        <v>1409767834.98</v>
      </c>
      <c r="H8" s="142">
        <v>152510278.9000001</v>
      </c>
      <c r="I8" s="142">
        <v>1562278113.8800001</v>
      </c>
    </row>
    <row r="9" spans="1:9" x14ac:dyDescent="0.25">
      <c r="A9" s="140" t="s">
        <v>36</v>
      </c>
      <c r="B9" s="140" t="s">
        <v>37</v>
      </c>
      <c r="C9" s="140" t="s">
        <v>38</v>
      </c>
      <c r="D9" s="140" t="s">
        <v>39</v>
      </c>
      <c r="E9" s="140" t="s">
        <v>54</v>
      </c>
      <c r="F9" s="140" t="s">
        <v>55</v>
      </c>
      <c r="G9" s="142">
        <v>2264345.7799999998</v>
      </c>
      <c r="H9" s="142">
        <v>145425.5</v>
      </c>
      <c r="I9" s="142">
        <v>2409771.2799999998</v>
      </c>
    </row>
    <row r="10" spans="1:9" x14ac:dyDescent="0.25">
      <c r="A10" s="140" t="s">
        <v>36</v>
      </c>
      <c r="B10" s="140" t="s">
        <v>37</v>
      </c>
      <c r="C10" s="140" t="s">
        <v>38</v>
      </c>
      <c r="D10" s="140" t="s">
        <v>39</v>
      </c>
      <c r="E10" s="140" t="s">
        <v>56</v>
      </c>
      <c r="F10" s="140" t="s">
        <v>57</v>
      </c>
      <c r="G10" s="142">
        <v>9028</v>
      </c>
      <c r="H10" s="142">
        <v>0</v>
      </c>
      <c r="I10" s="142">
        <v>9028</v>
      </c>
    </row>
    <row r="11" spans="1:9" x14ac:dyDescent="0.25">
      <c r="A11" s="140" t="s">
        <v>36</v>
      </c>
      <c r="B11" s="140" t="s">
        <v>37</v>
      </c>
      <c r="C11" s="140" t="s">
        <v>38</v>
      </c>
      <c r="D11" s="140" t="s">
        <v>39</v>
      </c>
      <c r="E11" s="140" t="s">
        <v>58</v>
      </c>
      <c r="F11" s="140" t="s">
        <v>59</v>
      </c>
      <c r="G11" s="142">
        <v>474553.14</v>
      </c>
      <c r="H11" s="142">
        <v>0</v>
      </c>
      <c r="I11" s="142">
        <v>474553.14</v>
      </c>
    </row>
    <row r="12" spans="1:9" x14ac:dyDescent="0.25">
      <c r="A12" s="140" t="s">
        <v>36</v>
      </c>
      <c r="B12" s="140" t="s">
        <v>37</v>
      </c>
      <c r="C12" s="140" t="s">
        <v>38</v>
      </c>
      <c r="D12" s="140" t="s">
        <v>39</v>
      </c>
      <c r="E12" s="140" t="s">
        <v>60</v>
      </c>
      <c r="F12" s="140" t="s">
        <v>61</v>
      </c>
      <c r="G12" s="142">
        <v>260396991.61000001</v>
      </c>
      <c r="H12" s="142">
        <v>5377227.7999999821</v>
      </c>
      <c r="I12" s="142">
        <v>265774219.41</v>
      </c>
    </row>
    <row r="13" spans="1:9" x14ac:dyDescent="0.25">
      <c r="A13" s="140" t="s">
        <v>36</v>
      </c>
      <c r="B13" s="140" t="s">
        <v>37</v>
      </c>
      <c r="C13" s="140" t="s">
        <v>38</v>
      </c>
      <c r="D13" s="140" t="s">
        <v>39</v>
      </c>
      <c r="E13" s="140" t="s">
        <v>62</v>
      </c>
      <c r="F13" s="140" t="s">
        <v>63</v>
      </c>
      <c r="G13" s="142">
        <v>1206439.75</v>
      </c>
      <c r="H13" s="142">
        <v>67843.600000000093</v>
      </c>
      <c r="I13" s="142">
        <v>1274283.3500000001</v>
      </c>
    </row>
    <row r="14" spans="1:9" x14ac:dyDescent="0.25">
      <c r="A14" s="140" t="s">
        <v>64</v>
      </c>
      <c r="B14" s="140" t="s">
        <v>65</v>
      </c>
      <c r="C14" s="140" t="s">
        <v>66</v>
      </c>
      <c r="D14" s="140" t="s">
        <v>67</v>
      </c>
      <c r="E14" s="140" t="s">
        <v>68</v>
      </c>
      <c r="F14" s="140" t="s">
        <v>69</v>
      </c>
      <c r="G14" s="142">
        <v>965269578.03999996</v>
      </c>
      <c r="H14" s="142">
        <v>116943267.96000004</v>
      </c>
      <c r="I14" s="142">
        <v>1082212846</v>
      </c>
    </row>
    <row r="15" spans="1:9" x14ac:dyDescent="0.25">
      <c r="A15" s="140" t="s">
        <v>64</v>
      </c>
      <c r="B15" s="140" t="s">
        <v>65</v>
      </c>
      <c r="C15" s="140" t="s">
        <v>66</v>
      </c>
      <c r="D15" s="140" t="s">
        <v>67</v>
      </c>
      <c r="E15" s="140" t="s">
        <v>70</v>
      </c>
      <c r="F15" s="140" t="s">
        <v>71</v>
      </c>
      <c r="G15" s="142">
        <v>99317832.359999999</v>
      </c>
      <c r="H15" s="142">
        <v>1102950</v>
      </c>
      <c r="I15" s="142">
        <v>100420782.36</v>
      </c>
    </row>
    <row r="16" spans="1:9" x14ac:dyDescent="0.25">
      <c r="A16" s="140" t="s">
        <v>64</v>
      </c>
      <c r="B16" s="140" t="s">
        <v>65</v>
      </c>
      <c r="C16" s="140" t="s">
        <v>66</v>
      </c>
      <c r="D16" s="140" t="s">
        <v>67</v>
      </c>
      <c r="E16" s="140" t="s">
        <v>72</v>
      </c>
      <c r="F16" s="140" t="s">
        <v>73</v>
      </c>
      <c r="G16" s="142">
        <v>56447940</v>
      </c>
      <c r="H16" s="142">
        <v>5485547.1300000027</v>
      </c>
      <c r="I16" s="142">
        <v>61933487.130000003</v>
      </c>
    </row>
    <row r="17" spans="1:9" x14ac:dyDescent="0.25">
      <c r="A17" s="140" t="s">
        <v>64</v>
      </c>
      <c r="B17" s="140" t="s">
        <v>65</v>
      </c>
      <c r="C17" s="140" t="s">
        <v>66</v>
      </c>
      <c r="D17" s="140" t="s">
        <v>67</v>
      </c>
      <c r="E17" s="140" t="s">
        <v>74</v>
      </c>
      <c r="F17" s="140" t="s">
        <v>75</v>
      </c>
      <c r="G17" s="142">
        <v>15527500</v>
      </c>
      <c r="H17" s="142">
        <v>1852000</v>
      </c>
      <c r="I17" s="142">
        <v>17379500</v>
      </c>
    </row>
    <row r="18" spans="1:9" x14ac:dyDescent="0.25">
      <c r="A18" s="140" t="s">
        <v>64</v>
      </c>
      <c r="B18" s="140" t="s">
        <v>65</v>
      </c>
      <c r="C18" s="140" t="s">
        <v>66</v>
      </c>
      <c r="D18" s="140" t="s">
        <v>67</v>
      </c>
      <c r="E18" s="140" t="s">
        <v>76</v>
      </c>
      <c r="F18" s="140" t="s">
        <v>77</v>
      </c>
      <c r="G18" s="142">
        <v>5479500</v>
      </c>
      <c r="H18" s="142">
        <v>567000</v>
      </c>
      <c r="I18" s="142">
        <v>6046500</v>
      </c>
    </row>
    <row r="19" spans="1:9" x14ac:dyDescent="0.25">
      <c r="A19" s="140" t="s">
        <v>64</v>
      </c>
      <c r="B19" s="140" t="s">
        <v>65</v>
      </c>
      <c r="C19" s="140" t="s">
        <v>66</v>
      </c>
      <c r="D19" s="140" t="s">
        <v>67</v>
      </c>
      <c r="E19" s="140" t="s">
        <v>78</v>
      </c>
      <c r="F19" s="140" t="s">
        <v>79</v>
      </c>
      <c r="G19" s="142">
        <v>77402579</v>
      </c>
      <c r="H19" s="142">
        <v>-76760429</v>
      </c>
      <c r="I19" s="142">
        <v>642150</v>
      </c>
    </row>
    <row r="20" spans="1:9" x14ac:dyDescent="0.25">
      <c r="A20" s="140" t="s">
        <v>64</v>
      </c>
      <c r="B20" s="140" t="s">
        <v>65</v>
      </c>
      <c r="C20" s="140" t="s">
        <v>66</v>
      </c>
      <c r="D20" s="140" t="s">
        <v>67</v>
      </c>
      <c r="E20" s="140" t="s">
        <v>80</v>
      </c>
      <c r="F20" s="140" t="s">
        <v>81</v>
      </c>
      <c r="G20" s="142">
        <v>3539855.6</v>
      </c>
      <c r="H20" s="142">
        <v>-16200</v>
      </c>
      <c r="I20" s="142">
        <v>3523655.6</v>
      </c>
    </row>
    <row r="21" spans="1:9" x14ac:dyDescent="0.25">
      <c r="A21" s="140" t="s">
        <v>64</v>
      </c>
      <c r="B21" s="140" t="s">
        <v>65</v>
      </c>
      <c r="C21" s="140" t="s">
        <v>66</v>
      </c>
      <c r="D21" s="140" t="s">
        <v>67</v>
      </c>
      <c r="E21" s="140" t="s">
        <v>82</v>
      </c>
      <c r="F21" s="140" t="s">
        <v>83</v>
      </c>
      <c r="G21" s="142">
        <v>20000</v>
      </c>
      <c r="H21" s="142">
        <v>0</v>
      </c>
      <c r="I21" s="142">
        <v>20000</v>
      </c>
    </row>
    <row r="22" spans="1:9" x14ac:dyDescent="0.25">
      <c r="A22" s="140" t="s">
        <v>64</v>
      </c>
      <c r="B22" s="140" t="s">
        <v>65</v>
      </c>
      <c r="C22" s="140" t="s">
        <v>66</v>
      </c>
      <c r="D22" s="140" t="s">
        <v>67</v>
      </c>
      <c r="E22" s="140" t="s">
        <v>84</v>
      </c>
      <c r="F22" s="140" t="s">
        <v>85</v>
      </c>
      <c r="G22" s="142">
        <v>29073464.48</v>
      </c>
      <c r="H22" s="142">
        <v>3845897.8499999978</v>
      </c>
      <c r="I22" s="142">
        <v>32919362.329999998</v>
      </c>
    </row>
    <row r="23" spans="1:9" x14ac:dyDescent="0.25">
      <c r="A23" s="140" t="s">
        <v>64</v>
      </c>
      <c r="B23" s="140" t="s">
        <v>65</v>
      </c>
      <c r="C23" s="140" t="s">
        <v>66</v>
      </c>
      <c r="D23" s="140" t="s">
        <v>67</v>
      </c>
      <c r="E23" s="140" t="s">
        <v>86</v>
      </c>
      <c r="F23" s="140" t="s">
        <v>87</v>
      </c>
      <c r="G23" s="142">
        <v>68187810.040000007</v>
      </c>
      <c r="H23" s="142">
        <v>0</v>
      </c>
      <c r="I23" s="142">
        <v>68187810.040000007</v>
      </c>
    </row>
    <row r="24" spans="1:9" x14ac:dyDescent="0.25">
      <c r="A24" s="140" t="s">
        <v>64</v>
      </c>
      <c r="B24" s="140" t="s">
        <v>65</v>
      </c>
      <c r="C24" s="140" t="s">
        <v>66</v>
      </c>
      <c r="D24" s="140" t="s">
        <v>67</v>
      </c>
      <c r="E24" s="140" t="s">
        <v>88</v>
      </c>
      <c r="F24" s="140" t="s">
        <v>89</v>
      </c>
      <c r="G24" s="142">
        <v>41433.339999999997</v>
      </c>
      <c r="H24" s="142">
        <v>0</v>
      </c>
      <c r="I24" s="142">
        <v>41433.339999999997</v>
      </c>
    </row>
    <row r="25" spans="1:9" x14ac:dyDescent="0.25">
      <c r="A25" s="140" t="s">
        <v>64</v>
      </c>
      <c r="B25" s="140" t="s">
        <v>65</v>
      </c>
      <c r="C25" s="140" t="s">
        <v>66</v>
      </c>
      <c r="D25" s="140" t="s">
        <v>67</v>
      </c>
      <c r="E25" s="140" t="s">
        <v>90</v>
      </c>
      <c r="F25" s="140" t="s">
        <v>91</v>
      </c>
      <c r="G25" s="142">
        <v>63944864.280000001</v>
      </c>
      <c r="H25" s="142">
        <v>3000</v>
      </c>
      <c r="I25" s="142">
        <v>63947864.280000001</v>
      </c>
    </row>
    <row r="26" spans="1:9" x14ac:dyDescent="0.25">
      <c r="A26" s="140" t="s">
        <v>64</v>
      </c>
      <c r="B26" s="140" t="s">
        <v>65</v>
      </c>
      <c r="C26" s="140" t="s">
        <v>66</v>
      </c>
      <c r="D26" s="140" t="s">
        <v>67</v>
      </c>
      <c r="E26" s="140" t="s">
        <v>92</v>
      </c>
      <c r="F26" s="140" t="s">
        <v>93</v>
      </c>
      <c r="G26" s="142">
        <v>65498503.990000002</v>
      </c>
      <c r="H26" s="142">
        <v>6082095.1499999985</v>
      </c>
      <c r="I26" s="142">
        <v>71580599.140000001</v>
      </c>
    </row>
    <row r="27" spans="1:9" x14ac:dyDescent="0.25">
      <c r="A27" s="140" t="s">
        <v>64</v>
      </c>
      <c r="B27" s="140" t="s">
        <v>65</v>
      </c>
      <c r="C27" s="140" t="s">
        <v>66</v>
      </c>
      <c r="D27" s="140" t="s">
        <v>67</v>
      </c>
      <c r="E27" s="140" t="s">
        <v>94</v>
      </c>
      <c r="F27" s="140" t="s">
        <v>95</v>
      </c>
      <c r="G27" s="142">
        <v>689200</v>
      </c>
      <c r="H27" s="142">
        <v>67500</v>
      </c>
      <c r="I27" s="142">
        <v>756700</v>
      </c>
    </row>
    <row r="28" spans="1:9" x14ac:dyDescent="0.25">
      <c r="A28" s="140" t="s">
        <v>64</v>
      </c>
      <c r="B28" s="140" t="s">
        <v>65</v>
      </c>
      <c r="C28" s="140" t="s">
        <v>66</v>
      </c>
      <c r="D28" s="140" t="s">
        <v>67</v>
      </c>
      <c r="E28" s="140" t="s">
        <v>96</v>
      </c>
      <c r="F28" s="140" t="s">
        <v>97</v>
      </c>
      <c r="G28" s="142">
        <v>3530177.44</v>
      </c>
      <c r="H28" s="142">
        <v>-253842</v>
      </c>
      <c r="I28" s="142">
        <v>3276335.44</v>
      </c>
    </row>
    <row r="29" spans="1:9" x14ac:dyDescent="0.25">
      <c r="A29" s="140" t="s">
        <v>64</v>
      </c>
      <c r="B29" s="140" t="s">
        <v>65</v>
      </c>
      <c r="C29" s="140" t="s">
        <v>66</v>
      </c>
      <c r="D29" s="140" t="s">
        <v>67</v>
      </c>
      <c r="E29" s="140" t="s">
        <v>98</v>
      </c>
      <c r="F29" s="140" t="s">
        <v>99</v>
      </c>
      <c r="G29" s="142">
        <v>13233328.720000001</v>
      </c>
      <c r="H29" s="142">
        <v>320980</v>
      </c>
      <c r="I29" s="142">
        <v>13554308.720000001</v>
      </c>
    </row>
    <row r="30" spans="1:9" x14ac:dyDescent="0.25">
      <c r="A30" s="140" t="s">
        <v>64</v>
      </c>
      <c r="B30" s="140" t="s">
        <v>65</v>
      </c>
      <c r="C30" s="140" t="s">
        <v>66</v>
      </c>
      <c r="D30" s="140" t="s">
        <v>67</v>
      </c>
      <c r="E30" s="140" t="s">
        <v>100</v>
      </c>
      <c r="F30" s="140" t="s">
        <v>101</v>
      </c>
      <c r="G30" s="142">
        <v>17980273.600000001</v>
      </c>
      <c r="H30" s="142">
        <v>201402.39999999851</v>
      </c>
      <c r="I30" s="142">
        <v>18181676</v>
      </c>
    </row>
    <row r="31" spans="1:9" x14ac:dyDescent="0.25">
      <c r="A31" s="140" t="s">
        <v>64</v>
      </c>
      <c r="B31" s="140" t="s">
        <v>65</v>
      </c>
      <c r="C31" s="140" t="s">
        <v>66</v>
      </c>
      <c r="D31" s="140" t="s">
        <v>67</v>
      </c>
      <c r="E31" s="140" t="s">
        <v>102</v>
      </c>
      <c r="F31" s="140" t="s">
        <v>103</v>
      </c>
      <c r="G31" s="142">
        <v>120051375.45999999</v>
      </c>
      <c r="H31" s="142">
        <v>16829536.570000008</v>
      </c>
      <c r="I31" s="142">
        <v>136880912.03</v>
      </c>
    </row>
    <row r="32" spans="1:9" x14ac:dyDescent="0.25">
      <c r="A32" s="140" t="s">
        <v>64</v>
      </c>
      <c r="B32" s="140" t="s">
        <v>65</v>
      </c>
      <c r="C32" s="140" t="s">
        <v>66</v>
      </c>
      <c r="D32" s="140" t="s">
        <v>67</v>
      </c>
      <c r="E32" s="140" t="s">
        <v>104</v>
      </c>
      <c r="F32" s="140" t="s">
        <v>105</v>
      </c>
      <c r="G32" s="142">
        <v>4874403</v>
      </c>
      <c r="H32" s="142">
        <v>40663</v>
      </c>
      <c r="I32" s="142">
        <v>4915066</v>
      </c>
    </row>
    <row r="33" spans="1:9" x14ac:dyDescent="0.25">
      <c r="A33" s="140" t="s">
        <v>64</v>
      </c>
      <c r="B33" s="140" t="s">
        <v>65</v>
      </c>
      <c r="C33" s="140" t="s">
        <v>66</v>
      </c>
      <c r="D33" s="140" t="s">
        <v>67</v>
      </c>
      <c r="E33" s="140" t="s">
        <v>106</v>
      </c>
      <c r="F33" s="140" t="s">
        <v>107</v>
      </c>
      <c r="G33" s="142">
        <v>0</v>
      </c>
      <c r="H33" s="142">
        <v>76763429</v>
      </c>
      <c r="I33" s="142">
        <v>76763429</v>
      </c>
    </row>
    <row r="34" spans="1:9" x14ac:dyDescent="0.25">
      <c r="A34" s="140" t="s">
        <v>64</v>
      </c>
      <c r="B34" s="140" t="s">
        <v>65</v>
      </c>
      <c r="C34" s="140" t="s">
        <v>66</v>
      </c>
      <c r="D34" s="140" t="s">
        <v>67</v>
      </c>
      <c r="E34" s="140" t="s">
        <v>108</v>
      </c>
      <c r="F34" s="140" t="s">
        <v>109</v>
      </c>
      <c r="G34" s="142">
        <v>195644.97</v>
      </c>
      <c r="H34" s="142">
        <v>0</v>
      </c>
      <c r="I34" s="142">
        <v>195644.97</v>
      </c>
    </row>
    <row r="35" spans="1:9" x14ac:dyDescent="0.25">
      <c r="A35" s="140" t="s">
        <v>64</v>
      </c>
      <c r="B35" s="140" t="s">
        <v>65</v>
      </c>
      <c r="C35" s="140" t="s">
        <v>66</v>
      </c>
      <c r="D35" s="140" t="s">
        <v>67</v>
      </c>
      <c r="E35" s="140" t="s">
        <v>110</v>
      </c>
      <c r="F35" s="140" t="s">
        <v>111</v>
      </c>
      <c r="G35" s="142">
        <v>6707490.29</v>
      </c>
      <c r="H35" s="142">
        <v>0</v>
      </c>
      <c r="I35" s="142">
        <v>6707490.29</v>
      </c>
    </row>
    <row r="36" spans="1:9" x14ac:dyDescent="0.25">
      <c r="A36" s="140" t="s">
        <v>64</v>
      </c>
      <c r="B36" s="140" t="s">
        <v>65</v>
      </c>
      <c r="C36" s="140" t="s">
        <v>66</v>
      </c>
      <c r="D36" s="140" t="s">
        <v>67</v>
      </c>
      <c r="E36" s="140" t="s">
        <v>112</v>
      </c>
      <c r="F36" s="140" t="s">
        <v>113</v>
      </c>
      <c r="G36" s="142">
        <v>2563541.04</v>
      </c>
      <c r="H36" s="142">
        <v>0</v>
      </c>
      <c r="I36" s="142">
        <v>2563541.04</v>
      </c>
    </row>
    <row r="37" spans="1:9" x14ac:dyDescent="0.25">
      <c r="A37" s="140" t="s">
        <v>114</v>
      </c>
      <c r="B37" s="140" t="s">
        <v>115</v>
      </c>
      <c r="C37" s="140" t="s">
        <v>66</v>
      </c>
      <c r="D37" s="140" t="s">
        <v>67</v>
      </c>
      <c r="E37" s="140" t="s">
        <v>116</v>
      </c>
      <c r="F37" s="140" t="s">
        <v>117</v>
      </c>
      <c r="G37" s="142">
        <v>17319587.690000001</v>
      </c>
      <c r="H37" s="142">
        <v>348540.0700000003</v>
      </c>
      <c r="I37" s="142">
        <v>17668127.760000002</v>
      </c>
    </row>
    <row r="38" spans="1:9" x14ac:dyDescent="0.25">
      <c r="A38" s="140" t="s">
        <v>114</v>
      </c>
      <c r="B38" s="140" t="s">
        <v>115</v>
      </c>
      <c r="C38" s="140" t="s">
        <v>66</v>
      </c>
      <c r="D38" s="140" t="s">
        <v>67</v>
      </c>
      <c r="E38" s="140" t="s">
        <v>118</v>
      </c>
      <c r="F38" s="140" t="s">
        <v>119</v>
      </c>
      <c r="G38" s="142">
        <v>5230919.93</v>
      </c>
      <c r="H38" s="142">
        <v>0</v>
      </c>
      <c r="I38" s="142">
        <v>5230919.93</v>
      </c>
    </row>
    <row r="39" spans="1:9" x14ac:dyDescent="0.25">
      <c r="A39" s="140" t="s">
        <v>114</v>
      </c>
      <c r="B39" s="140" t="s">
        <v>115</v>
      </c>
      <c r="C39" s="140" t="s">
        <v>66</v>
      </c>
      <c r="D39" s="140" t="s">
        <v>67</v>
      </c>
      <c r="E39" s="140" t="s">
        <v>120</v>
      </c>
      <c r="F39" s="140" t="s">
        <v>121</v>
      </c>
      <c r="G39" s="142">
        <v>31463596.739999998</v>
      </c>
      <c r="H39" s="142">
        <v>254412</v>
      </c>
      <c r="I39" s="142">
        <v>31718008.739999998</v>
      </c>
    </row>
    <row r="40" spans="1:9" x14ac:dyDescent="0.25">
      <c r="A40" s="140" t="s">
        <v>114</v>
      </c>
      <c r="B40" s="140" t="s">
        <v>115</v>
      </c>
      <c r="C40" s="140" t="s">
        <v>66</v>
      </c>
      <c r="D40" s="140" t="s">
        <v>67</v>
      </c>
      <c r="E40" s="140" t="s">
        <v>122</v>
      </c>
      <c r="F40" s="140" t="s">
        <v>123</v>
      </c>
      <c r="G40" s="142">
        <v>4750562.6399999997</v>
      </c>
      <c r="H40" s="142">
        <v>688794.43000000063</v>
      </c>
      <c r="I40" s="142">
        <v>5439357.0700000003</v>
      </c>
    </row>
    <row r="41" spans="1:9" x14ac:dyDescent="0.25">
      <c r="A41" s="140" t="s">
        <v>114</v>
      </c>
      <c r="B41" s="140" t="s">
        <v>115</v>
      </c>
      <c r="C41" s="140" t="s">
        <v>66</v>
      </c>
      <c r="D41" s="140" t="s">
        <v>67</v>
      </c>
      <c r="E41" s="140" t="s">
        <v>124</v>
      </c>
      <c r="F41" s="140" t="s">
        <v>125</v>
      </c>
      <c r="G41" s="142">
        <v>582630</v>
      </c>
      <c r="H41" s="142">
        <v>55086</v>
      </c>
      <c r="I41" s="142">
        <v>637716</v>
      </c>
    </row>
    <row r="42" spans="1:9" x14ac:dyDescent="0.25">
      <c r="A42" s="140" t="s">
        <v>114</v>
      </c>
      <c r="B42" s="140" t="s">
        <v>115</v>
      </c>
      <c r="C42" s="140" t="s">
        <v>66</v>
      </c>
      <c r="D42" s="140" t="s">
        <v>67</v>
      </c>
      <c r="E42" s="140" t="s">
        <v>126</v>
      </c>
      <c r="F42" s="140" t="s">
        <v>127</v>
      </c>
      <c r="G42" s="142">
        <v>329367.43</v>
      </c>
      <c r="H42" s="142">
        <v>14107</v>
      </c>
      <c r="I42" s="142">
        <v>343474.43</v>
      </c>
    </row>
    <row r="43" spans="1:9" x14ac:dyDescent="0.25">
      <c r="A43" s="140" t="s">
        <v>114</v>
      </c>
      <c r="B43" s="140" t="s">
        <v>115</v>
      </c>
      <c r="C43" s="140" t="s">
        <v>66</v>
      </c>
      <c r="D43" s="140" t="s">
        <v>67</v>
      </c>
      <c r="E43" s="140" t="s">
        <v>128</v>
      </c>
      <c r="F43" s="140" t="s">
        <v>129</v>
      </c>
      <c r="G43" s="142">
        <v>25423247.399999999</v>
      </c>
      <c r="H43" s="142">
        <v>400000</v>
      </c>
      <c r="I43" s="142">
        <v>25823247.399999999</v>
      </c>
    </row>
    <row r="44" spans="1:9" x14ac:dyDescent="0.25">
      <c r="A44" s="140" t="s">
        <v>114</v>
      </c>
      <c r="B44" s="140" t="s">
        <v>115</v>
      </c>
      <c r="C44" s="140" t="s">
        <v>66</v>
      </c>
      <c r="D44" s="140" t="s">
        <v>67</v>
      </c>
      <c r="E44" s="140" t="s">
        <v>130</v>
      </c>
      <c r="F44" s="140" t="s">
        <v>131</v>
      </c>
      <c r="G44" s="142">
        <v>9012775.9600000009</v>
      </c>
      <c r="H44" s="142">
        <v>0</v>
      </c>
      <c r="I44" s="142">
        <v>9012775.9600000009</v>
      </c>
    </row>
    <row r="45" spans="1:9" x14ac:dyDescent="0.25">
      <c r="A45" s="140" t="s">
        <v>114</v>
      </c>
      <c r="B45" s="140" t="s">
        <v>115</v>
      </c>
      <c r="C45" s="140" t="s">
        <v>66</v>
      </c>
      <c r="D45" s="140" t="s">
        <v>67</v>
      </c>
      <c r="E45" s="140" t="s">
        <v>132</v>
      </c>
      <c r="F45" s="140" t="s">
        <v>133</v>
      </c>
      <c r="G45" s="142">
        <v>608155</v>
      </c>
      <c r="H45" s="142">
        <v>200300</v>
      </c>
      <c r="I45" s="142">
        <v>808455</v>
      </c>
    </row>
    <row r="46" spans="1:9" x14ac:dyDescent="0.25">
      <c r="A46" s="140" t="s">
        <v>114</v>
      </c>
      <c r="B46" s="140" t="s">
        <v>115</v>
      </c>
      <c r="C46" s="140" t="s">
        <v>66</v>
      </c>
      <c r="D46" s="140" t="s">
        <v>67</v>
      </c>
      <c r="E46" s="140" t="s">
        <v>134</v>
      </c>
      <c r="F46" s="140" t="s">
        <v>135</v>
      </c>
      <c r="G46" s="142">
        <v>4154767.4</v>
      </c>
      <c r="H46" s="142">
        <v>275011.60000000009</v>
      </c>
      <c r="I46" s="142">
        <v>4429779</v>
      </c>
    </row>
    <row r="47" spans="1:9" x14ac:dyDescent="0.25">
      <c r="A47" s="140" t="s">
        <v>114</v>
      </c>
      <c r="B47" s="140" t="s">
        <v>115</v>
      </c>
      <c r="C47" s="140" t="s">
        <v>66</v>
      </c>
      <c r="D47" s="140" t="s">
        <v>67</v>
      </c>
      <c r="E47" s="140" t="s">
        <v>136</v>
      </c>
      <c r="F47" s="140" t="s">
        <v>137</v>
      </c>
      <c r="G47" s="142">
        <v>2825332.75</v>
      </c>
      <c r="H47" s="142">
        <v>0</v>
      </c>
      <c r="I47" s="142">
        <v>2825332.75</v>
      </c>
    </row>
    <row r="48" spans="1:9" x14ac:dyDescent="0.25">
      <c r="A48" s="140" t="s">
        <v>114</v>
      </c>
      <c r="B48" s="140" t="s">
        <v>115</v>
      </c>
      <c r="C48" s="140" t="s">
        <v>66</v>
      </c>
      <c r="D48" s="140" t="s">
        <v>67</v>
      </c>
      <c r="E48" s="140" t="s">
        <v>138</v>
      </c>
      <c r="F48" s="140" t="s">
        <v>139</v>
      </c>
      <c r="G48" s="142">
        <v>2645305.9</v>
      </c>
      <c r="H48" s="142">
        <v>2094.5</v>
      </c>
      <c r="I48" s="142">
        <v>2647400.4</v>
      </c>
    </row>
    <row r="49" spans="1:9" x14ac:dyDescent="0.25">
      <c r="A49" s="140" t="s">
        <v>114</v>
      </c>
      <c r="B49" s="140" t="s">
        <v>115</v>
      </c>
      <c r="C49" s="140" t="s">
        <v>66</v>
      </c>
      <c r="D49" s="140" t="s">
        <v>67</v>
      </c>
      <c r="E49" s="140" t="s">
        <v>140</v>
      </c>
      <c r="F49" s="140" t="s">
        <v>141</v>
      </c>
      <c r="G49" s="142">
        <v>22892949.66</v>
      </c>
      <c r="H49" s="142">
        <v>200000</v>
      </c>
      <c r="I49" s="142">
        <v>23092949.66</v>
      </c>
    </row>
    <row r="50" spans="1:9" x14ac:dyDescent="0.25">
      <c r="A50" s="140" t="s">
        <v>114</v>
      </c>
      <c r="B50" s="140" t="s">
        <v>115</v>
      </c>
      <c r="C50" s="140" t="s">
        <v>66</v>
      </c>
      <c r="D50" s="140" t="s">
        <v>67</v>
      </c>
      <c r="E50" s="140" t="s">
        <v>142</v>
      </c>
      <c r="F50" s="140" t="s">
        <v>143</v>
      </c>
      <c r="G50" s="142">
        <v>128540</v>
      </c>
      <c r="H50" s="142">
        <v>0</v>
      </c>
      <c r="I50" s="142">
        <v>128540</v>
      </c>
    </row>
    <row r="51" spans="1:9" x14ac:dyDescent="0.25">
      <c r="A51" s="140" t="s">
        <v>114</v>
      </c>
      <c r="B51" s="140" t="s">
        <v>115</v>
      </c>
      <c r="C51" s="140" t="s">
        <v>66</v>
      </c>
      <c r="D51" s="140" t="s">
        <v>67</v>
      </c>
      <c r="E51" s="140" t="s">
        <v>144</v>
      </c>
      <c r="F51" s="140" t="s">
        <v>145</v>
      </c>
      <c r="G51" s="142">
        <v>6603983.25</v>
      </c>
      <c r="H51" s="142">
        <v>59327.620000000112</v>
      </c>
      <c r="I51" s="142">
        <v>6663310.8700000001</v>
      </c>
    </row>
    <row r="52" spans="1:9" x14ac:dyDescent="0.25">
      <c r="A52" s="140" t="s">
        <v>114</v>
      </c>
      <c r="B52" s="140" t="s">
        <v>115</v>
      </c>
      <c r="C52" s="140" t="s">
        <v>66</v>
      </c>
      <c r="D52" s="140" t="s">
        <v>67</v>
      </c>
      <c r="E52" s="140" t="s">
        <v>146</v>
      </c>
      <c r="F52" s="140" t="s">
        <v>147</v>
      </c>
      <c r="G52" s="142">
        <v>18818324.25</v>
      </c>
      <c r="H52" s="142">
        <v>555388.71999999881</v>
      </c>
      <c r="I52" s="142">
        <v>19373712.969999999</v>
      </c>
    </row>
    <row r="53" spans="1:9" x14ac:dyDescent="0.25">
      <c r="A53" s="140" t="s">
        <v>114</v>
      </c>
      <c r="B53" s="140" t="s">
        <v>115</v>
      </c>
      <c r="C53" s="140" t="s">
        <v>66</v>
      </c>
      <c r="D53" s="140" t="s">
        <v>67</v>
      </c>
      <c r="E53" s="140" t="s">
        <v>148</v>
      </c>
      <c r="F53" s="140" t="s">
        <v>149</v>
      </c>
      <c r="G53" s="142">
        <v>9833296.3499999996</v>
      </c>
      <c r="H53" s="142">
        <v>0</v>
      </c>
      <c r="I53" s="142">
        <v>9833296.3499999996</v>
      </c>
    </row>
    <row r="54" spans="1:9" x14ac:dyDescent="0.25">
      <c r="A54" s="140" t="s">
        <v>114</v>
      </c>
      <c r="B54" s="140" t="s">
        <v>115</v>
      </c>
      <c r="C54" s="140" t="s">
        <v>66</v>
      </c>
      <c r="D54" s="140" t="s">
        <v>67</v>
      </c>
      <c r="E54" s="140" t="s">
        <v>150</v>
      </c>
      <c r="F54" s="140" t="s">
        <v>151</v>
      </c>
      <c r="G54" s="142">
        <v>1008830.96</v>
      </c>
      <c r="H54" s="142">
        <v>0</v>
      </c>
      <c r="I54" s="142">
        <v>1008830.96</v>
      </c>
    </row>
    <row r="55" spans="1:9" x14ac:dyDescent="0.25">
      <c r="A55" s="140" t="s">
        <v>114</v>
      </c>
      <c r="B55" s="140" t="s">
        <v>115</v>
      </c>
      <c r="C55" s="140" t="s">
        <v>66</v>
      </c>
      <c r="D55" s="140" t="s">
        <v>67</v>
      </c>
      <c r="E55" s="140" t="s">
        <v>152</v>
      </c>
      <c r="F55" s="140" t="s">
        <v>153</v>
      </c>
      <c r="G55" s="142">
        <v>149516415.38999999</v>
      </c>
      <c r="H55" s="142">
        <v>128724.11000001431</v>
      </c>
      <c r="I55" s="142">
        <v>149645139.5</v>
      </c>
    </row>
    <row r="56" spans="1:9" x14ac:dyDescent="0.25">
      <c r="A56" s="140" t="s">
        <v>114</v>
      </c>
      <c r="B56" s="140" t="s">
        <v>115</v>
      </c>
      <c r="C56" s="140" t="s">
        <v>66</v>
      </c>
      <c r="D56" s="140" t="s">
        <v>67</v>
      </c>
      <c r="E56" s="140" t="s">
        <v>154</v>
      </c>
      <c r="F56" s="140" t="s">
        <v>155</v>
      </c>
      <c r="G56" s="142">
        <v>1131855</v>
      </c>
      <c r="H56" s="142">
        <v>0</v>
      </c>
      <c r="I56" s="142">
        <v>1131855</v>
      </c>
    </row>
    <row r="57" spans="1:9" x14ac:dyDescent="0.25">
      <c r="A57" s="140" t="s">
        <v>114</v>
      </c>
      <c r="B57" s="140" t="s">
        <v>115</v>
      </c>
      <c r="C57" s="140" t="s">
        <v>66</v>
      </c>
      <c r="D57" s="140" t="s">
        <v>67</v>
      </c>
      <c r="E57" s="140" t="s">
        <v>156</v>
      </c>
      <c r="F57" s="140" t="s">
        <v>157</v>
      </c>
      <c r="G57" s="142">
        <v>4010016.85</v>
      </c>
      <c r="H57" s="142">
        <v>39203.699999999721</v>
      </c>
      <c r="I57" s="142">
        <v>4049220.55</v>
      </c>
    </row>
    <row r="58" spans="1:9" x14ac:dyDescent="0.25">
      <c r="A58" s="140" t="s">
        <v>114</v>
      </c>
      <c r="B58" s="140" t="s">
        <v>115</v>
      </c>
      <c r="C58" s="140" t="s">
        <v>66</v>
      </c>
      <c r="D58" s="140" t="s">
        <v>67</v>
      </c>
      <c r="E58" s="140" t="s">
        <v>158</v>
      </c>
      <c r="F58" s="140" t="s">
        <v>159</v>
      </c>
      <c r="G58" s="142">
        <v>4998286.3899999997</v>
      </c>
      <c r="H58" s="142">
        <v>11100</v>
      </c>
      <c r="I58" s="142">
        <v>5009386.3899999997</v>
      </c>
    </row>
    <row r="59" spans="1:9" x14ac:dyDescent="0.25">
      <c r="A59" s="140" t="s">
        <v>114</v>
      </c>
      <c r="B59" s="140" t="s">
        <v>115</v>
      </c>
      <c r="C59" s="140" t="s">
        <v>66</v>
      </c>
      <c r="D59" s="140" t="s">
        <v>67</v>
      </c>
      <c r="E59" s="140" t="s">
        <v>160</v>
      </c>
      <c r="F59" s="140" t="s">
        <v>161</v>
      </c>
      <c r="G59" s="142">
        <v>3041423.9</v>
      </c>
      <c r="H59" s="142">
        <v>0</v>
      </c>
      <c r="I59" s="142">
        <v>3041423.9</v>
      </c>
    </row>
    <row r="60" spans="1:9" x14ac:dyDescent="0.25">
      <c r="A60" s="140" t="s">
        <v>114</v>
      </c>
      <c r="B60" s="140" t="s">
        <v>115</v>
      </c>
      <c r="C60" s="140" t="s">
        <v>66</v>
      </c>
      <c r="D60" s="140" t="s">
        <v>67</v>
      </c>
      <c r="E60" s="140" t="s">
        <v>162</v>
      </c>
      <c r="F60" s="140" t="s">
        <v>163</v>
      </c>
      <c r="G60" s="142">
        <v>33837167.619999997</v>
      </c>
      <c r="H60" s="142">
        <v>9186044.4700000063</v>
      </c>
      <c r="I60" s="142">
        <v>43023212.090000004</v>
      </c>
    </row>
    <row r="61" spans="1:9" x14ac:dyDescent="0.25">
      <c r="A61" s="140" t="s">
        <v>114</v>
      </c>
      <c r="B61" s="140" t="s">
        <v>115</v>
      </c>
      <c r="C61" s="140" t="s">
        <v>66</v>
      </c>
      <c r="D61" s="140" t="s">
        <v>67</v>
      </c>
      <c r="E61" s="140" t="s">
        <v>164</v>
      </c>
      <c r="F61" s="140" t="s">
        <v>165</v>
      </c>
      <c r="G61" s="142">
        <v>7550507.9699999997</v>
      </c>
      <c r="H61" s="142">
        <v>821598.23000000045</v>
      </c>
      <c r="I61" s="142">
        <v>8372106.2000000002</v>
      </c>
    </row>
    <row r="62" spans="1:9" x14ac:dyDescent="0.25">
      <c r="A62" s="140" t="s">
        <v>114</v>
      </c>
      <c r="B62" s="140" t="s">
        <v>115</v>
      </c>
      <c r="C62" s="140" t="s">
        <v>66</v>
      </c>
      <c r="D62" s="140" t="s">
        <v>67</v>
      </c>
      <c r="E62" s="140" t="s">
        <v>166</v>
      </c>
      <c r="F62" s="140" t="s">
        <v>167</v>
      </c>
      <c r="G62" s="142">
        <v>1627120.88</v>
      </c>
      <c r="H62" s="142">
        <v>650</v>
      </c>
      <c r="I62" s="142">
        <v>1627770.8799999999</v>
      </c>
    </row>
    <row r="63" spans="1:9" x14ac:dyDescent="0.25">
      <c r="A63" s="140" t="s">
        <v>114</v>
      </c>
      <c r="B63" s="140" t="s">
        <v>115</v>
      </c>
      <c r="C63" s="140" t="s">
        <v>66</v>
      </c>
      <c r="D63" s="140" t="s">
        <v>67</v>
      </c>
      <c r="E63" s="140" t="s">
        <v>168</v>
      </c>
      <c r="F63" s="140" t="s">
        <v>169</v>
      </c>
      <c r="G63" s="142">
        <v>2750065.37</v>
      </c>
      <c r="H63" s="142">
        <v>17239.909999999683</v>
      </c>
      <c r="I63" s="142">
        <v>2767305.28</v>
      </c>
    </row>
    <row r="64" spans="1:9" x14ac:dyDescent="0.25">
      <c r="A64" s="140" t="s">
        <v>114</v>
      </c>
      <c r="B64" s="140" t="s">
        <v>115</v>
      </c>
      <c r="C64" s="140" t="s">
        <v>66</v>
      </c>
      <c r="D64" s="140" t="s">
        <v>67</v>
      </c>
      <c r="E64" s="140" t="s">
        <v>170</v>
      </c>
      <c r="F64" s="140" t="s">
        <v>171</v>
      </c>
      <c r="G64" s="142">
        <v>207090</v>
      </c>
      <c r="H64" s="142">
        <v>0</v>
      </c>
      <c r="I64" s="142">
        <v>207090</v>
      </c>
    </row>
    <row r="65" spans="1:9" x14ac:dyDescent="0.25">
      <c r="A65" s="140" t="s">
        <v>114</v>
      </c>
      <c r="B65" s="140" t="s">
        <v>115</v>
      </c>
      <c r="C65" s="140" t="s">
        <v>66</v>
      </c>
      <c r="D65" s="140" t="s">
        <v>67</v>
      </c>
      <c r="E65" s="140" t="s">
        <v>172</v>
      </c>
      <c r="F65" s="140" t="s">
        <v>173</v>
      </c>
      <c r="G65" s="142">
        <v>504310.72</v>
      </c>
      <c r="H65" s="142">
        <v>1050</v>
      </c>
      <c r="I65" s="142">
        <v>505360.72</v>
      </c>
    </row>
    <row r="66" spans="1:9" x14ac:dyDescent="0.25">
      <c r="A66" s="140" t="s">
        <v>114</v>
      </c>
      <c r="B66" s="140" t="s">
        <v>115</v>
      </c>
      <c r="C66" s="140" t="s">
        <v>66</v>
      </c>
      <c r="D66" s="140" t="s">
        <v>67</v>
      </c>
      <c r="E66" s="140" t="s">
        <v>174</v>
      </c>
      <c r="F66" s="140" t="s">
        <v>175</v>
      </c>
      <c r="G66" s="142">
        <v>5559720.2999999998</v>
      </c>
      <c r="H66" s="142">
        <v>20017</v>
      </c>
      <c r="I66" s="142">
        <v>5579737.2999999998</v>
      </c>
    </row>
    <row r="67" spans="1:9" x14ac:dyDescent="0.25">
      <c r="A67" s="140" t="s">
        <v>114</v>
      </c>
      <c r="B67" s="140" t="s">
        <v>115</v>
      </c>
      <c r="C67" s="140" t="s">
        <v>66</v>
      </c>
      <c r="D67" s="140" t="s">
        <v>67</v>
      </c>
      <c r="E67" s="140" t="s">
        <v>176</v>
      </c>
      <c r="F67" s="140" t="s">
        <v>177</v>
      </c>
      <c r="G67" s="142">
        <v>791733.39</v>
      </c>
      <c r="H67" s="142">
        <v>14088.410000000033</v>
      </c>
      <c r="I67" s="142">
        <v>805821.8</v>
      </c>
    </row>
    <row r="68" spans="1:9" x14ac:dyDescent="0.25">
      <c r="A68" s="140" t="s">
        <v>114</v>
      </c>
      <c r="B68" s="140" t="s">
        <v>115</v>
      </c>
      <c r="C68" s="140" t="s">
        <v>66</v>
      </c>
      <c r="D68" s="140" t="s">
        <v>67</v>
      </c>
      <c r="E68" s="140" t="s">
        <v>178</v>
      </c>
      <c r="F68" s="140" t="s">
        <v>179</v>
      </c>
      <c r="G68" s="142">
        <v>8570766.0700000003</v>
      </c>
      <c r="H68" s="142">
        <v>46678.969999998808</v>
      </c>
      <c r="I68" s="142">
        <v>8617445.0399999991</v>
      </c>
    </row>
    <row r="69" spans="1:9" x14ac:dyDescent="0.25">
      <c r="A69" s="140" t="s">
        <v>114</v>
      </c>
      <c r="B69" s="140" t="s">
        <v>115</v>
      </c>
      <c r="C69" s="140" t="s">
        <v>66</v>
      </c>
      <c r="D69" s="140" t="s">
        <v>67</v>
      </c>
      <c r="E69" s="140" t="s">
        <v>180</v>
      </c>
      <c r="F69" s="140" t="s">
        <v>181</v>
      </c>
      <c r="G69" s="142">
        <v>116.23</v>
      </c>
      <c r="H69" s="142">
        <v>0</v>
      </c>
      <c r="I69" s="142">
        <v>116.23</v>
      </c>
    </row>
    <row r="70" spans="1:9" x14ac:dyDescent="0.25">
      <c r="A70" s="140" t="s">
        <v>114</v>
      </c>
      <c r="B70" s="140" t="s">
        <v>115</v>
      </c>
      <c r="C70" s="140" t="s">
        <v>66</v>
      </c>
      <c r="D70" s="140" t="s">
        <v>67</v>
      </c>
      <c r="E70" s="140" t="s">
        <v>182</v>
      </c>
      <c r="F70" s="140" t="s">
        <v>183</v>
      </c>
      <c r="G70" s="142">
        <v>3296721.55</v>
      </c>
      <c r="H70" s="142">
        <v>0</v>
      </c>
      <c r="I70" s="142">
        <v>3296721.55</v>
      </c>
    </row>
    <row r="71" spans="1:9" x14ac:dyDescent="0.25">
      <c r="A71" s="140" t="s">
        <v>114</v>
      </c>
      <c r="B71" s="140" t="s">
        <v>115</v>
      </c>
      <c r="C71" s="140" t="s">
        <v>66</v>
      </c>
      <c r="D71" s="140" t="s">
        <v>67</v>
      </c>
      <c r="E71" s="140" t="s">
        <v>184</v>
      </c>
      <c r="F71" s="140" t="s">
        <v>185</v>
      </c>
      <c r="G71" s="142">
        <v>16479.599999999999</v>
      </c>
      <c r="H71" s="142">
        <v>1810</v>
      </c>
      <c r="I71" s="142">
        <v>18289.599999999999</v>
      </c>
    </row>
    <row r="72" spans="1:9" x14ac:dyDescent="0.25">
      <c r="A72" s="140" t="s">
        <v>114</v>
      </c>
      <c r="B72" s="140" t="s">
        <v>115</v>
      </c>
      <c r="C72" s="140" t="s">
        <v>66</v>
      </c>
      <c r="D72" s="140" t="s">
        <v>67</v>
      </c>
      <c r="E72" s="140" t="s">
        <v>186</v>
      </c>
      <c r="F72" s="140" t="s">
        <v>187</v>
      </c>
      <c r="G72" s="142">
        <v>4220243.41</v>
      </c>
      <c r="H72" s="142">
        <v>14758.990000000224</v>
      </c>
      <c r="I72" s="142">
        <v>4235002.4000000004</v>
      </c>
    </row>
    <row r="73" spans="1:9" x14ac:dyDescent="0.25">
      <c r="A73" s="140" t="s">
        <v>114</v>
      </c>
      <c r="B73" s="140" t="s">
        <v>115</v>
      </c>
      <c r="C73" s="140" t="s">
        <v>66</v>
      </c>
      <c r="D73" s="140" t="s">
        <v>67</v>
      </c>
      <c r="E73" s="140" t="s">
        <v>188</v>
      </c>
      <c r="F73" s="140" t="s">
        <v>189</v>
      </c>
      <c r="G73" s="142">
        <v>16102298.34</v>
      </c>
      <c r="H73" s="142">
        <v>472882.58999999985</v>
      </c>
      <c r="I73" s="142">
        <v>16575180.93</v>
      </c>
    </row>
    <row r="74" spans="1:9" x14ac:dyDescent="0.25">
      <c r="A74" s="140" t="s">
        <v>114</v>
      </c>
      <c r="B74" s="140" t="s">
        <v>115</v>
      </c>
      <c r="C74" s="140" t="s">
        <v>66</v>
      </c>
      <c r="D74" s="140" t="s">
        <v>67</v>
      </c>
      <c r="E74" s="140" t="s">
        <v>190</v>
      </c>
      <c r="F74" s="140" t="s">
        <v>191</v>
      </c>
      <c r="G74" s="142">
        <v>19936998.489999998</v>
      </c>
      <c r="H74" s="142">
        <v>61261.530000001192</v>
      </c>
      <c r="I74" s="142">
        <v>19998260.02</v>
      </c>
    </row>
    <row r="75" spans="1:9" x14ac:dyDescent="0.25">
      <c r="A75" s="140" t="s">
        <v>114</v>
      </c>
      <c r="B75" s="140" t="s">
        <v>115</v>
      </c>
      <c r="C75" s="140" t="s">
        <v>66</v>
      </c>
      <c r="D75" s="140" t="s">
        <v>67</v>
      </c>
      <c r="E75" s="140" t="s">
        <v>192</v>
      </c>
      <c r="F75" s="140" t="s">
        <v>193</v>
      </c>
      <c r="G75" s="142">
        <v>14822202.09</v>
      </c>
      <c r="H75" s="142">
        <v>56982.339999999851</v>
      </c>
      <c r="I75" s="142">
        <v>14879184.43</v>
      </c>
    </row>
    <row r="76" spans="1:9" x14ac:dyDescent="0.25">
      <c r="A76" s="140" t="s">
        <v>114</v>
      </c>
      <c r="B76" s="140" t="s">
        <v>115</v>
      </c>
      <c r="C76" s="140" t="s">
        <v>66</v>
      </c>
      <c r="D76" s="140" t="s">
        <v>67</v>
      </c>
      <c r="E76" s="140" t="s">
        <v>194</v>
      </c>
      <c r="F76" s="140" t="s">
        <v>195</v>
      </c>
      <c r="G76" s="142">
        <v>3072282.45</v>
      </c>
      <c r="H76" s="142">
        <v>1835</v>
      </c>
      <c r="I76" s="142">
        <v>3074117.45</v>
      </c>
    </row>
    <row r="77" spans="1:9" x14ac:dyDescent="0.25">
      <c r="A77" s="140" t="s">
        <v>196</v>
      </c>
      <c r="B77" s="140" t="s">
        <v>197</v>
      </c>
      <c r="C77" s="140" t="s">
        <v>66</v>
      </c>
      <c r="D77" s="140" t="s">
        <v>67</v>
      </c>
      <c r="E77" s="140" t="s">
        <v>198</v>
      </c>
      <c r="F77" s="140" t="s">
        <v>199</v>
      </c>
      <c r="G77" s="142">
        <v>1771858.14</v>
      </c>
      <c r="H77" s="142">
        <v>97008.170000000158</v>
      </c>
      <c r="I77" s="142">
        <v>1868866.31</v>
      </c>
    </row>
    <row r="78" spans="1:9" x14ac:dyDescent="0.25">
      <c r="A78" s="140" t="s">
        <v>196</v>
      </c>
      <c r="B78" s="140" t="s">
        <v>197</v>
      </c>
      <c r="C78" s="140" t="s">
        <v>66</v>
      </c>
      <c r="D78" s="140" t="s">
        <v>67</v>
      </c>
      <c r="E78" s="140" t="s">
        <v>200</v>
      </c>
      <c r="F78" s="140" t="s">
        <v>201</v>
      </c>
      <c r="G78" s="142">
        <v>102810.78</v>
      </c>
      <c r="H78" s="142">
        <v>2968.8300000000017</v>
      </c>
      <c r="I78" s="142">
        <v>105779.61</v>
      </c>
    </row>
    <row r="79" spans="1:9" x14ac:dyDescent="0.25">
      <c r="A79" s="140" t="s">
        <v>196</v>
      </c>
      <c r="B79" s="140" t="s">
        <v>197</v>
      </c>
      <c r="C79" s="140" t="s">
        <v>66</v>
      </c>
      <c r="D79" s="140" t="s">
        <v>67</v>
      </c>
      <c r="E79" s="140" t="s">
        <v>202</v>
      </c>
      <c r="F79" s="140" t="s">
        <v>203</v>
      </c>
      <c r="G79" s="142">
        <v>1639101.09</v>
      </c>
      <c r="H79" s="142">
        <v>-71842.960000000196</v>
      </c>
      <c r="I79" s="142">
        <v>1567258.13</v>
      </c>
    </row>
    <row r="80" spans="1:9" x14ac:dyDescent="0.25">
      <c r="A80" s="140" t="s">
        <v>204</v>
      </c>
      <c r="B80" s="140" t="s">
        <v>205</v>
      </c>
      <c r="C80" s="140" t="s">
        <v>66</v>
      </c>
      <c r="D80" s="140" t="s">
        <v>67</v>
      </c>
      <c r="E80" s="140" t="s">
        <v>206</v>
      </c>
      <c r="F80" s="140" t="s">
        <v>207</v>
      </c>
      <c r="G80" s="142">
        <v>44533811.530000001</v>
      </c>
      <c r="H80" s="142">
        <v>9341775.0199999958</v>
      </c>
      <c r="I80" s="142">
        <v>53875586.549999997</v>
      </c>
    </row>
    <row r="81" spans="1:9" x14ac:dyDescent="0.25">
      <c r="A81" s="140" t="s">
        <v>208</v>
      </c>
      <c r="B81" s="140" t="s">
        <v>209</v>
      </c>
      <c r="C81" s="140" t="s">
        <v>66</v>
      </c>
      <c r="D81" s="140" t="s">
        <v>67</v>
      </c>
      <c r="E81" s="140" t="s">
        <v>210</v>
      </c>
      <c r="F81" s="140" t="s">
        <v>211</v>
      </c>
      <c r="G81" s="142">
        <v>224000</v>
      </c>
      <c r="H81" s="142">
        <v>0</v>
      </c>
      <c r="I81" s="142">
        <v>224000</v>
      </c>
    </row>
    <row r="82" spans="1:9" x14ac:dyDescent="0.25">
      <c r="A82" s="140" t="s">
        <v>208</v>
      </c>
      <c r="B82" s="140" t="s">
        <v>209</v>
      </c>
      <c r="C82" s="140" t="s">
        <v>66</v>
      </c>
      <c r="D82" s="140" t="s">
        <v>67</v>
      </c>
      <c r="E82" s="140" t="s">
        <v>212</v>
      </c>
      <c r="F82" s="140" t="s">
        <v>213</v>
      </c>
      <c r="G82" s="142">
        <v>10000000</v>
      </c>
      <c r="H82" s="142">
        <v>0</v>
      </c>
      <c r="I82" s="142">
        <v>10000000</v>
      </c>
    </row>
    <row r="83" spans="1:9" x14ac:dyDescent="0.25">
      <c r="A83" s="140" t="s">
        <v>208</v>
      </c>
      <c r="B83" s="140" t="s">
        <v>209</v>
      </c>
      <c r="C83" s="140" t="s">
        <v>66</v>
      </c>
      <c r="D83" s="140" t="s">
        <v>67</v>
      </c>
      <c r="E83" s="140" t="s">
        <v>214</v>
      </c>
      <c r="F83" s="140" t="s">
        <v>215</v>
      </c>
      <c r="G83" s="142">
        <v>11747210</v>
      </c>
      <c r="H83" s="142">
        <v>0</v>
      </c>
      <c r="I83" s="142">
        <v>11747210</v>
      </c>
    </row>
    <row r="84" spans="1:9" x14ac:dyDescent="0.25">
      <c r="A84" s="140" t="s">
        <v>216</v>
      </c>
      <c r="B84" s="140" t="s">
        <v>217</v>
      </c>
      <c r="C84" s="140" t="s">
        <v>66</v>
      </c>
      <c r="D84" s="140" t="s">
        <v>67</v>
      </c>
      <c r="E84" s="140" t="s">
        <v>218</v>
      </c>
      <c r="F84" s="140" t="s">
        <v>219</v>
      </c>
      <c r="G84" s="142">
        <v>135762180.88999999</v>
      </c>
      <c r="H84" s="142">
        <v>0</v>
      </c>
      <c r="I84" s="142">
        <v>135762180.88999999</v>
      </c>
    </row>
    <row r="85" spans="1:9" x14ac:dyDescent="0.25">
      <c r="A85" s="140" t="s">
        <v>216</v>
      </c>
      <c r="B85" s="140" t="s">
        <v>217</v>
      </c>
      <c r="C85" s="140" t="s">
        <v>66</v>
      </c>
      <c r="D85" s="140" t="s">
        <v>67</v>
      </c>
      <c r="E85" s="140" t="s">
        <v>220</v>
      </c>
      <c r="F85" s="140" t="s">
        <v>221</v>
      </c>
      <c r="G85" s="142">
        <v>34606808.479999997</v>
      </c>
      <c r="H85" s="142">
        <v>266800</v>
      </c>
      <c r="I85" s="142">
        <v>34873608.479999997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46"/>
  <sheetViews>
    <sheetView topLeftCell="B1" zoomScaleNormal="100" workbookViewId="0">
      <selection activeCell="G67" sqref="G67"/>
    </sheetView>
  </sheetViews>
  <sheetFormatPr baseColWidth="10" defaultColWidth="11.42578125" defaultRowHeight="15" x14ac:dyDescent="0.25"/>
  <cols>
    <col min="1" max="1" width="13.28515625" style="133" customWidth="1"/>
    <col min="2" max="2" width="58.5703125" style="133" bestFit="1" customWidth="1"/>
    <col min="3" max="5" width="14.140625" style="138" customWidth="1"/>
    <col min="6" max="6" width="15.7109375" style="138" bestFit="1" customWidth="1"/>
    <col min="7" max="7" width="15.28515625" style="197" bestFit="1" customWidth="1"/>
    <col min="8" max="8" width="18.140625" style="249" bestFit="1" customWidth="1"/>
    <col min="9" max="9" width="18.140625" style="249" customWidth="1"/>
    <col min="10" max="10" width="13.7109375" style="339" bestFit="1" customWidth="1"/>
    <col min="11" max="11" width="16.140625" style="337" bestFit="1" customWidth="1"/>
  </cols>
  <sheetData>
    <row r="1" spans="1:7" ht="15.75" thickBot="1" x14ac:dyDescent="0.3">
      <c r="A1" s="198" t="s">
        <v>697</v>
      </c>
      <c r="B1" s="198" t="s">
        <v>698</v>
      </c>
      <c r="C1" s="199" t="s">
        <v>699</v>
      </c>
      <c r="D1" s="199" t="s">
        <v>700</v>
      </c>
      <c r="E1" s="199" t="s">
        <v>701</v>
      </c>
      <c r="F1" s="199" t="s">
        <v>702</v>
      </c>
      <c r="G1" s="416" t="s">
        <v>703</v>
      </c>
    </row>
    <row r="2" spans="1:7" x14ac:dyDescent="0.25">
      <c r="A2" s="343">
        <v>110101001</v>
      </c>
      <c r="B2" s="344" t="s">
        <v>230</v>
      </c>
      <c r="C2" s="345">
        <v>97435.3</v>
      </c>
      <c r="D2" s="345">
        <v>636582.37</v>
      </c>
      <c r="E2" s="345">
        <v>675464.23</v>
      </c>
      <c r="F2" s="404">
        <v>58553.440000000002</v>
      </c>
      <c r="G2" s="657">
        <f>SUM(F2:F51)</f>
        <v>771761600.74999988</v>
      </c>
    </row>
    <row r="3" spans="1:7" x14ac:dyDescent="0.25">
      <c r="A3" s="346">
        <v>110101003</v>
      </c>
      <c r="B3" s="347" t="s">
        <v>232</v>
      </c>
      <c r="C3" s="348">
        <v>50000</v>
      </c>
      <c r="D3" s="348">
        <v>0</v>
      </c>
      <c r="E3" s="348">
        <v>0</v>
      </c>
      <c r="F3" s="405">
        <v>50000</v>
      </c>
      <c r="G3" s="658"/>
    </row>
    <row r="4" spans="1:7" x14ac:dyDescent="0.25">
      <c r="A4" s="346">
        <v>110101004</v>
      </c>
      <c r="B4" s="347" t="s">
        <v>234</v>
      </c>
      <c r="C4" s="348">
        <v>30000</v>
      </c>
      <c r="D4" s="348">
        <v>0</v>
      </c>
      <c r="E4" s="348">
        <v>0</v>
      </c>
      <c r="F4" s="405">
        <v>30000</v>
      </c>
      <c r="G4" s="658"/>
    </row>
    <row r="5" spans="1:7" x14ac:dyDescent="0.25">
      <c r="A5" s="346">
        <v>110101005</v>
      </c>
      <c r="B5" s="347" t="s">
        <v>236</v>
      </c>
      <c r="C5" s="348">
        <v>50000</v>
      </c>
      <c r="D5" s="348">
        <v>0</v>
      </c>
      <c r="E5" s="348">
        <v>0</v>
      </c>
      <c r="F5" s="405">
        <v>50000</v>
      </c>
      <c r="G5" s="658"/>
    </row>
    <row r="6" spans="1:7" x14ac:dyDescent="0.25">
      <c r="A6" s="346">
        <v>110101008</v>
      </c>
      <c r="B6" s="347" t="s">
        <v>240</v>
      </c>
      <c r="C6" s="348">
        <v>40000</v>
      </c>
      <c r="D6" s="348">
        <v>0</v>
      </c>
      <c r="E6" s="348">
        <v>0</v>
      </c>
      <c r="F6" s="405">
        <v>40000</v>
      </c>
      <c r="G6" s="658"/>
    </row>
    <row r="7" spans="1:7" x14ac:dyDescent="0.25">
      <c r="A7" s="346">
        <v>110101010</v>
      </c>
      <c r="B7" s="347" t="s">
        <v>244</v>
      </c>
      <c r="C7" s="348">
        <v>50000</v>
      </c>
      <c r="D7" s="348">
        <v>0</v>
      </c>
      <c r="E7" s="348">
        <v>0</v>
      </c>
      <c r="F7" s="405">
        <v>50000</v>
      </c>
      <c r="G7" s="658"/>
    </row>
    <row r="8" spans="1:7" x14ac:dyDescent="0.25">
      <c r="A8" s="346">
        <v>110101011</v>
      </c>
      <c r="B8" s="347" t="s">
        <v>246</v>
      </c>
      <c r="C8" s="348">
        <v>20000</v>
      </c>
      <c r="D8" s="348">
        <v>0</v>
      </c>
      <c r="E8" s="348">
        <v>0</v>
      </c>
      <c r="F8" s="405">
        <v>20000</v>
      </c>
      <c r="G8" s="658"/>
    </row>
    <row r="9" spans="1:7" x14ac:dyDescent="0.25">
      <c r="A9" s="346">
        <v>110101012</v>
      </c>
      <c r="B9" s="347" t="s">
        <v>248</v>
      </c>
      <c r="C9" s="348">
        <v>35000</v>
      </c>
      <c r="D9" s="348">
        <v>0</v>
      </c>
      <c r="E9" s="348">
        <v>0</v>
      </c>
      <c r="F9" s="405">
        <v>35000</v>
      </c>
      <c r="G9" s="658"/>
    </row>
    <row r="10" spans="1:7" x14ac:dyDescent="0.25">
      <c r="A10" s="346">
        <v>110101013</v>
      </c>
      <c r="B10" s="347" t="s">
        <v>250</v>
      </c>
      <c r="C10" s="348">
        <v>50000</v>
      </c>
      <c r="D10" s="348">
        <v>0</v>
      </c>
      <c r="E10" s="348">
        <v>0</v>
      </c>
      <c r="F10" s="405">
        <v>50000</v>
      </c>
      <c r="G10" s="658"/>
    </row>
    <row r="11" spans="1:7" x14ac:dyDescent="0.25">
      <c r="A11" s="346">
        <v>110101014</v>
      </c>
      <c r="B11" s="347" t="s">
        <v>252</v>
      </c>
      <c r="C11" s="348">
        <v>15000</v>
      </c>
      <c r="D11" s="348">
        <v>0</v>
      </c>
      <c r="E11" s="348">
        <v>0</v>
      </c>
      <c r="F11" s="405">
        <v>15000</v>
      </c>
      <c r="G11" s="658"/>
    </row>
    <row r="12" spans="1:7" x14ac:dyDescent="0.25">
      <c r="A12" s="346">
        <v>110101015</v>
      </c>
      <c r="B12" s="347" t="s">
        <v>254</v>
      </c>
      <c r="C12" s="348">
        <v>15000</v>
      </c>
      <c r="D12" s="348">
        <v>0</v>
      </c>
      <c r="E12" s="348">
        <v>0</v>
      </c>
      <c r="F12" s="405">
        <v>15000</v>
      </c>
      <c r="G12" s="658"/>
    </row>
    <row r="13" spans="1:7" x14ac:dyDescent="0.25">
      <c r="A13" s="346">
        <v>110101016</v>
      </c>
      <c r="B13" s="347" t="s">
        <v>256</v>
      </c>
      <c r="C13" s="348">
        <v>20000</v>
      </c>
      <c r="D13" s="348">
        <v>0</v>
      </c>
      <c r="E13" s="348">
        <v>0</v>
      </c>
      <c r="F13" s="405">
        <v>20000</v>
      </c>
      <c r="G13" s="658"/>
    </row>
    <row r="14" spans="1:7" x14ac:dyDescent="0.25">
      <c r="A14" s="346">
        <v>110101017</v>
      </c>
      <c r="B14" s="347" t="s">
        <v>258</v>
      </c>
      <c r="C14" s="348">
        <v>25000</v>
      </c>
      <c r="D14" s="348">
        <v>0</v>
      </c>
      <c r="E14" s="348">
        <v>0</v>
      </c>
      <c r="F14" s="405">
        <v>25000</v>
      </c>
      <c r="G14" s="658"/>
    </row>
    <row r="15" spans="1:7" x14ac:dyDescent="0.25">
      <c r="A15" s="346">
        <v>110101018</v>
      </c>
      <c r="B15" s="347" t="s">
        <v>260</v>
      </c>
      <c r="C15" s="348">
        <v>10000</v>
      </c>
      <c r="D15" s="348">
        <v>0</v>
      </c>
      <c r="E15" s="348">
        <v>0</v>
      </c>
      <c r="F15" s="405">
        <v>10000</v>
      </c>
      <c r="G15" s="658"/>
    </row>
    <row r="16" spans="1:7" x14ac:dyDescent="0.25">
      <c r="A16" s="346">
        <v>110101019</v>
      </c>
      <c r="B16" s="347" t="s">
        <v>262</v>
      </c>
      <c r="C16" s="348">
        <v>75000</v>
      </c>
      <c r="D16" s="348">
        <v>0</v>
      </c>
      <c r="E16" s="348">
        <v>0</v>
      </c>
      <c r="F16" s="405">
        <v>75000</v>
      </c>
      <c r="G16" s="658"/>
    </row>
    <row r="17" spans="1:11" x14ac:dyDescent="0.25">
      <c r="A17" s="346">
        <v>110101020</v>
      </c>
      <c r="B17" s="347" t="s">
        <v>264</v>
      </c>
      <c r="C17" s="348">
        <v>185000</v>
      </c>
      <c r="D17" s="348">
        <v>0</v>
      </c>
      <c r="E17" s="348">
        <v>0</v>
      </c>
      <c r="F17" s="405">
        <v>185000</v>
      </c>
      <c r="G17" s="658"/>
    </row>
    <row r="18" spans="1:11" x14ac:dyDescent="0.25">
      <c r="A18" s="346">
        <v>110101022</v>
      </c>
      <c r="B18" s="347" t="s">
        <v>266</v>
      </c>
      <c r="C18" s="348">
        <v>20000</v>
      </c>
      <c r="D18" s="348">
        <v>0</v>
      </c>
      <c r="E18" s="348">
        <v>0</v>
      </c>
      <c r="F18" s="405">
        <v>20000</v>
      </c>
      <c r="G18" s="658"/>
    </row>
    <row r="19" spans="1:11" x14ac:dyDescent="0.25">
      <c r="A19" s="346">
        <v>110101023</v>
      </c>
      <c r="B19" s="347" t="s">
        <v>268</v>
      </c>
      <c r="C19" s="348">
        <v>75000</v>
      </c>
      <c r="D19" s="348">
        <v>0</v>
      </c>
      <c r="E19" s="348">
        <v>0</v>
      </c>
      <c r="F19" s="405">
        <v>75000</v>
      </c>
      <c r="G19" s="658"/>
    </row>
    <row r="20" spans="1:11" x14ac:dyDescent="0.25">
      <c r="A20" s="346">
        <v>110101024</v>
      </c>
      <c r="B20" s="347" t="s">
        <v>270</v>
      </c>
      <c r="C20" s="348">
        <v>30000</v>
      </c>
      <c r="D20" s="348">
        <v>0</v>
      </c>
      <c r="E20" s="348">
        <v>0</v>
      </c>
      <c r="F20" s="405">
        <v>30000</v>
      </c>
      <c r="G20" s="658"/>
    </row>
    <row r="21" spans="1:11" x14ac:dyDescent="0.25">
      <c r="A21" s="346">
        <v>110101025</v>
      </c>
      <c r="B21" s="347" t="s">
        <v>272</v>
      </c>
      <c r="C21" s="348">
        <v>10000</v>
      </c>
      <c r="D21" s="348">
        <v>0</v>
      </c>
      <c r="E21" s="348">
        <v>0</v>
      </c>
      <c r="F21" s="405">
        <v>10000</v>
      </c>
      <c r="G21" s="658"/>
    </row>
    <row r="22" spans="1:11" x14ac:dyDescent="0.25">
      <c r="A22" s="346">
        <v>110101026</v>
      </c>
      <c r="B22" s="347" t="s">
        <v>274</v>
      </c>
      <c r="C22" s="348">
        <v>15000</v>
      </c>
      <c r="D22" s="348">
        <v>0</v>
      </c>
      <c r="E22" s="348">
        <v>0</v>
      </c>
      <c r="F22" s="405">
        <v>15000</v>
      </c>
      <c r="G22" s="658"/>
    </row>
    <row r="23" spans="1:11" x14ac:dyDescent="0.25">
      <c r="A23" s="346">
        <v>110101028</v>
      </c>
      <c r="B23" s="347" t="s">
        <v>278</v>
      </c>
      <c r="C23" s="348">
        <v>40000</v>
      </c>
      <c r="D23" s="348">
        <v>0</v>
      </c>
      <c r="E23" s="348">
        <v>0</v>
      </c>
      <c r="F23" s="405">
        <v>40000</v>
      </c>
      <c r="G23" s="658"/>
    </row>
    <row r="24" spans="1:11" x14ac:dyDescent="0.25">
      <c r="A24" s="346">
        <v>110101029</v>
      </c>
      <c r="B24" s="347" t="s">
        <v>280</v>
      </c>
      <c r="C24" s="348">
        <v>45000</v>
      </c>
      <c r="D24" s="348">
        <v>0</v>
      </c>
      <c r="E24" s="348">
        <v>0</v>
      </c>
      <c r="F24" s="405">
        <v>45000</v>
      </c>
      <c r="G24" s="658"/>
    </row>
    <row r="25" spans="1:11" x14ac:dyDescent="0.25">
      <c r="A25" s="346">
        <v>110101030</v>
      </c>
      <c r="B25" s="347" t="s">
        <v>282</v>
      </c>
      <c r="C25" s="348">
        <v>1109174.29</v>
      </c>
      <c r="D25" s="348">
        <v>16406544.210000001</v>
      </c>
      <c r="E25" s="348">
        <v>16483512.369999999</v>
      </c>
      <c r="F25" s="405">
        <v>1032206.13</v>
      </c>
      <c r="G25" s="658"/>
      <c r="H25" s="334" t="s">
        <v>946</v>
      </c>
      <c r="I25" s="334" t="s">
        <v>947</v>
      </c>
      <c r="J25" s="336" t="s">
        <v>948</v>
      </c>
      <c r="K25" s="338" t="s">
        <v>949</v>
      </c>
    </row>
    <row r="26" spans="1:11" x14ac:dyDescent="0.25">
      <c r="A26" s="346">
        <v>110101031</v>
      </c>
      <c r="B26" s="347" t="s">
        <v>284</v>
      </c>
      <c r="C26" s="348">
        <v>61980659.329999998</v>
      </c>
      <c r="D26" s="348">
        <v>918431876.32000005</v>
      </c>
      <c r="E26" s="348">
        <v>922619314.42999995</v>
      </c>
      <c r="F26" s="405">
        <v>57793221.219999999</v>
      </c>
      <c r="G26" s="658"/>
      <c r="H26" s="249">
        <f>+'Notas FINAL'!I33</f>
        <v>771761600.75</v>
      </c>
      <c r="I26" s="249">
        <f>+'ESF Julio-2021'!C15</f>
        <v>771761600.75</v>
      </c>
      <c r="J26" s="339">
        <f>+G2-H26</f>
        <v>0</v>
      </c>
      <c r="K26" s="339">
        <f>+G2-I26</f>
        <v>0</v>
      </c>
    </row>
    <row r="27" spans="1:11" x14ac:dyDescent="0.25">
      <c r="A27" s="346">
        <v>110101034</v>
      </c>
      <c r="B27" s="347" t="s">
        <v>288</v>
      </c>
      <c r="C27" s="348">
        <v>10000</v>
      </c>
      <c r="D27" s="348">
        <v>0</v>
      </c>
      <c r="E27" s="348">
        <v>0</v>
      </c>
      <c r="F27" s="405">
        <v>10000</v>
      </c>
      <c r="G27" s="658"/>
    </row>
    <row r="28" spans="1:11" x14ac:dyDescent="0.25">
      <c r="A28" s="346">
        <v>110101035</v>
      </c>
      <c r="B28" s="347" t="s">
        <v>290</v>
      </c>
      <c r="C28" s="348">
        <v>30000</v>
      </c>
      <c r="D28" s="348">
        <v>0</v>
      </c>
      <c r="E28" s="348">
        <v>0</v>
      </c>
      <c r="F28" s="405">
        <v>30000</v>
      </c>
      <c r="G28" s="658"/>
    </row>
    <row r="29" spans="1:11" x14ac:dyDescent="0.25">
      <c r="A29" s="346">
        <v>110101036</v>
      </c>
      <c r="B29" s="347" t="s">
        <v>292</v>
      </c>
      <c r="C29" s="348">
        <v>5000</v>
      </c>
      <c r="D29" s="348">
        <v>0</v>
      </c>
      <c r="E29" s="348">
        <v>0</v>
      </c>
      <c r="F29" s="405">
        <v>5000</v>
      </c>
      <c r="G29" s="658"/>
    </row>
    <row r="30" spans="1:11" x14ac:dyDescent="0.25">
      <c r="A30" s="346">
        <v>110101037</v>
      </c>
      <c r="B30" s="347" t="s">
        <v>294</v>
      </c>
      <c r="C30" s="348">
        <v>30000</v>
      </c>
      <c r="D30" s="348">
        <v>0</v>
      </c>
      <c r="E30" s="348">
        <v>0</v>
      </c>
      <c r="F30" s="405">
        <v>30000</v>
      </c>
      <c r="G30" s="658"/>
    </row>
    <row r="31" spans="1:11" x14ac:dyDescent="0.25">
      <c r="A31" s="346">
        <v>110101038</v>
      </c>
      <c r="B31" s="347" t="s">
        <v>734</v>
      </c>
      <c r="C31" s="348">
        <v>20000</v>
      </c>
      <c r="D31" s="348">
        <v>0</v>
      </c>
      <c r="E31" s="348">
        <v>0</v>
      </c>
      <c r="F31" s="405">
        <v>20000</v>
      </c>
      <c r="G31" s="658"/>
    </row>
    <row r="32" spans="1:11" x14ac:dyDescent="0.25">
      <c r="A32" s="346">
        <v>110101039</v>
      </c>
      <c r="B32" s="347" t="s">
        <v>296</v>
      </c>
      <c r="C32" s="348">
        <v>2500</v>
      </c>
      <c r="D32" s="348">
        <v>0</v>
      </c>
      <c r="E32" s="348">
        <v>0</v>
      </c>
      <c r="F32" s="405">
        <v>2500</v>
      </c>
      <c r="G32" s="658"/>
    </row>
    <row r="33" spans="1:7" x14ac:dyDescent="0.25">
      <c r="A33" s="346">
        <v>110101040</v>
      </c>
      <c r="B33" s="347" t="s">
        <v>298</v>
      </c>
      <c r="C33" s="348">
        <v>251460</v>
      </c>
      <c r="D33" s="348">
        <v>495</v>
      </c>
      <c r="E33" s="348">
        <v>0</v>
      </c>
      <c r="F33" s="405">
        <v>251955</v>
      </c>
      <c r="G33" s="658"/>
    </row>
    <row r="34" spans="1:7" x14ac:dyDescent="0.25">
      <c r="A34" s="346">
        <v>110101041</v>
      </c>
      <c r="B34" s="347" t="s">
        <v>300</v>
      </c>
      <c r="C34" s="348">
        <v>20000</v>
      </c>
      <c r="D34" s="348">
        <v>0</v>
      </c>
      <c r="E34" s="348">
        <v>0</v>
      </c>
      <c r="F34" s="405">
        <v>20000</v>
      </c>
      <c r="G34" s="658"/>
    </row>
    <row r="35" spans="1:7" x14ac:dyDescent="0.25">
      <c r="A35" s="346">
        <v>110101043</v>
      </c>
      <c r="B35" s="347" t="s">
        <v>302</v>
      </c>
      <c r="C35" s="348">
        <v>80000</v>
      </c>
      <c r="D35" s="348">
        <v>0</v>
      </c>
      <c r="E35" s="348">
        <v>0</v>
      </c>
      <c r="F35" s="405">
        <v>80000</v>
      </c>
      <c r="G35" s="658"/>
    </row>
    <row r="36" spans="1:7" x14ac:dyDescent="0.25">
      <c r="A36" s="346">
        <v>110101044</v>
      </c>
      <c r="B36" s="347" t="s">
        <v>304</v>
      </c>
      <c r="C36" s="348">
        <v>60000</v>
      </c>
      <c r="D36" s="348">
        <v>0</v>
      </c>
      <c r="E36" s="348">
        <v>0</v>
      </c>
      <c r="F36" s="405">
        <v>60000</v>
      </c>
      <c r="G36" s="658"/>
    </row>
    <row r="37" spans="1:7" x14ac:dyDescent="0.25">
      <c r="A37" s="346">
        <v>110101049</v>
      </c>
      <c r="B37" s="347" t="s">
        <v>736</v>
      </c>
      <c r="C37" s="348">
        <v>2000</v>
      </c>
      <c r="D37" s="348">
        <v>0</v>
      </c>
      <c r="E37" s="348">
        <v>0</v>
      </c>
      <c r="F37" s="405">
        <v>2000</v>
      </c>
      <c r="G37" s="658"/>
    </row>
    <row r="38" spans="1:7" x14ac:dyDescent="0.25">
      <c r="A38" s="346">
        <v>110101050</v>
      </c>
      <c r="B38" s="347" t="s">
        <v>738</v>
      </c>
      <c r="C38" s="348">
        <v>5000</v>
      </c>
      <c r="D38" s="348">
        <v>0</v>
      </c>
      <c r="E38" s="348">
        <v>0</v>
      </c>
      <c r="F38" s="405">
        <v>5000</v>
      </c>
      <c r="G38" s="658"/>
    </row>
    <row r="39" spans="1:7" x14ac:dyDescent="0.25">
      <c r="A39" s="346">
        <v>110101052</v>
      </c>
      <c r="B39" s="347" t="s">
        <v>742</v>
      </c>
      <c r="C39" s="348">
        <v>50000</v>
      </c>
      <c r="D39" s="348">
        <v>0</v>
      </c>
      <c r="E39" s="348">
        <v>0</v>
      </c>
      <c r="F39" s="405">
        <v>50000</v>
      </c>
      <c r="G39" s="658"/>
    </row>
    <row r="40" spans="1:7" x14ac:dyDescent="0.25">
      <c r="A40" s="346" t="s">
        <v>793</v>
      </c>
      <c r="B40" s="347" t="s">
        <v>794</v>
      </c>
      <c r="C40" s="348">
        <v>20000</v>
      </c>
      <c r="D40" s="348">
        <v>0</v>
      </c>
      <c r="E40" s="348">
        <v>0</v>
      </c>
      <c r="F40" s="405">
        <v>20000</v>
      </c>
      <c r="G40" s="658"/>
    </row>
    <row r="41" spans="1:7" x14ac:dyDescent="0.25">
      <c r="A41" s="346" t="s">
        <v>874</v>
      </c>
      <c r="B41" s="347" t="s">
        <v>875</v>
      </c>
      <c r="C41" s="348"/>
      <c r="D41" s="348"/>
      <c r="E41" s="348"/>
      <c r="F41" s="405"/>
      <c r="G41" s="658"/>
    </row>
    <row r="42" spans="1:7" x14ac:dyDescent="0.25">
      <c r="A42" s="349" t="s">
        <v>897</v>
      </c>
      <c r="B42" s="349" t="s">
        <v>898</v>
      </c>
      <c r="C42" s="350">
        <v>4000</v>
      </c>
      <c r="D42" s="350">
        <v>0</v>
      </c>
      <c r="E42" s="350">
        <v>0</v>
      </c>
      <c r="F42" s="406">
        <v>4000</v>
      </c>
      <c r="G42" s="658"/>
    </row>
    <row r="43" spans="1:7" x14ac:dyDescent="0.25">
      <c r="A43" s="349" t="s">
        <v>899</v>
      </c>
      <c r="B43" s="349" t="s">
        <v>900</v>
      </c>
      <c r="C43" s="350">
        <v>50000</v>
      </c>
      <c r="D43" s="350">
        <v>0</v>
      </c>
      <c r="E43" s="350">
        <v>0</v>
      </c>
      <c r="F43" s="406">
        <v>50000</v>
      </c>
      <c r="G43" s="658"/>
    </row>
    <row r="44" spans="1:7" x14ac:dyDescent="0.25">
      <c r="A44" s="349" t="s">
        <v>915</v>
      </c>
      <c r="B44" s="349" t="s">
        <v>916</v>
      </c>
      <c r="C44" s="350">
        <v>180000</v>
      </c>
      <c r="D44" s="350">
        <v>0</v>
      </c>
      <c r="E44" s="350">
        <v>0</v>
      </c>
      <c r="F44" s="407">
        <v>180000</v>
      </c>
      <c r="G44" s="658"/>
    </row>
    <row r="45" spans="1:7" x14ac:dyDescent="0.25">
      <c r="A45" s="349" t="s">
        <v>917</v>
      </c>
      <c r="B45" s="349" t="s">
        <v>918</v>
      </c>
      <c r="C45" s="350">
        <v>75000</v>
      </c>
      <c r="D45" s="350">
        <v>0</v>
      </c>
      <c r="E45" s="350">
        <v>0</v>
      </c>
      <c r="F45" s="407">
        <v>75000</v>
      </c>
      <c r="G45" s="658"/>
    </row>
    <row r="46" spans="1:7" x14ac:dyDescent="0.25">
      <c r="A46" s="346">
        <v>110102002</v>
      </c>
      <c r="B46" s="347" t="s">
        <v>306</v>
      </c>
      <c r="C46" s="348">
        <v>52505503.130000003</v>
      </c>
      <c r="D46" s="348">
        <v>227631696.72999999</v>
      </c>
      <c r="E46" s="348">
        <v>222065724.63</v>
      </c>
      <c r="F46" s="405">
        <v>58071475.229999997</v>
      </c>
      <c r="G46" s="658"/>
    </row>
    <row r="47" spans="1:7" x14ac:dyDescent="0.25">
      <c r="A47" s="346">
        <v>110102003</v>
      </c>
      <c r="B47" s="347" t="s">
        <v>308</v>
      </c>
      <c r="C47" s="348">
        <v>88220.93</v>
      </c>
      <c r="D47" s="348">
        <v>121760855.47</v>
      </c>
      <c r="E47" s="348">
        <v>121761030.27</v>
      </c>
      <c r="F47" s="405">
        <v>88046.13</v>
      </c>
      <c r="G47" s="658"/>
    </row>
    <row r="48" spans="1:7" x14ac:dyDescent="0.25">
      <c r="A48" s="346">
        <v>110102005</v>
      </c>
      <c r="B48" s="347" t="s">
        <v>310</v>
      </c>
      <c r="C48" s="348">
        <v>8336115.2999999998</v>
      </c>
      <c r="D48" s="348">
        <v>23382700.120000001</v>
      </c>
      <c r="E48" s="348">
        <v>20745859.82</v>
      </c>
      <c r="F48" s="405">
        <v>10972955.6</v>
      </c>
      <c r="G48" s="658"/>
    </row>
    <row r="49" spans="1:11" x14ac:dyDescent="0.25">
      <c r="A49" s="346">
        <v>110102009</v>
      </c>
      <c r="B49" s="347" t="s">
        <v>314</v>
      </c>
      <c r="C49" s="348">
        <v>38805.93</v>
      </c>
      <c r="D49" s="348">
        <v>0</v>
      </c>
      <c r="E49" s="348">
        <v>0</v>
      </c>
      <c r="F49" s="405">
        <v>38805.93</v>
      </c>
      <c r="G49" s="658"/>
    </row>
    <row r="50" spans="1:11" x14ac:dyDescent="0.25">
      <c r="A50" s="346">
        <v>110102010</v>
      </c>
      <c r="B50" s="347" t="s">
        <v>316</v>
      </c>
      <c r="C50" s="348">
        <v>660494064.58000004</v>
      </c>
      <c r="D50" s="348">
        <v>1308636706.24</v>
      </c>
      <c r="E50" s="348">
        <v>1327669832.6700001</v>
      </c>
      <c r="F50" s="405">
        <v>641460938.14999998</v>
      </c>
      <c r="G50" s="658"/>
    </row>
    <row r="51" spans="1:11" ht="15.75" thickBot="1" x14ac:dyDescent="0.3">
      <c r="A51" s="351">
        <v>110102011</v>
      </c>
      <c r="B51" s="352" t="s">
        <v>318</v>
      </c>
      <c r="C51" s="353">
        <v>3444943.92</v>
      </c>
      <c r="D51" s="353">
        <v>0</v>
      </c>
      <c r="E51" s="353">
        <v>3000000</v>
      </c>
      <c r="F51" s="408">
        <v>444943.92</v>
      </c>
      <c r="G51" s="659"/>
    </row>
    <row r="52" spans="1:11" x14ac:dyDescent="0.25">
      <c r="A52" s="200">
        <v>110105002</v>
      </c>
      <c r="B52" s="200" t="s">
        <v>320</v>
      </c>
      <c r="C52" s="201">
        <v>0</v>
      </c>
      <c r="D52" s="201">
        <v>226600000</v>
      </c>
      <c r="E52" s="201">
        <v>226600000</v>
      </c>
      <c r="F52" s="201">
        <v>0</v>
      </c>
    </row>
    <row r="53" spans="1:11" x14ac:dyDescent="0.25">
      <c r="A53" s="202">
        <v>110105003</v>
      </c>
      <c r="B53" s="202" t="s">
        <v>322</v>
      </c>
      <c r="C53" s="203">
        <v>0</v>
      </c>
      <c r="D53" s="203">
        <v>121760855.47</v>
      </c>
      <c r="E53" s="203">
        <v>121760855.47</v>
      </c>
      <c r="F53" s="203">
        <v>0</v>
      </c>
    </row>
    <row r="54" spans="1:11" x14ac:dyDescent="0.25">
      <c r="A54" s="354">
        <v>110401001</v>
      </c>
      <c r="B54" s="355" t="s">
        <v>746</v>
      </c>
      <c r="C54" s="356"/>
      <c r="D54" s="356"/>
      <c r="E54" s="356"/>
      <c r="F54" s="356"/>
      <c r="G54" s="415" t="s">
        <v>704</v>
      </c>
    </row>
    <row r="55" spans="1:11" s="531" customFormat="1" x14ac:dyDescent="0.25">
      <c r="A55" s="354" t="s">
        <v>1034</v>
      </c>
      <c r="B55" s="355" t="s">
        <v>1035</v>
      </c>
      <c r="C55" s="356">
        <v>0</v>
      </c>
      <c r="D55" s="356">
        <v>454400000</v>
      </c>
      <c r="E55" s="356">
        <v>0</v>
      </c>
      <c r="F55" s="356">
        <v>454400000</v>
      </c>
      <c r="G55" s="536">
        <f>+F55</f>
        <v>454400000</v>
      </c>
      <c r="H55" s="536">
        <f>+'Notas FINAL'!I40</f>
        <v>454400000</v>
      </c>
      <c r="I55" s="536">
        <f>+'ESF Julio-2021'!C16</f>
        <v>454400000</v>
      </c>
      <c r="J55" s="339"/>
      <c r="K55" s="337"/>
    </row>
    <row r="56" spans="1:11" ht="15.75" thickBot="1" x14ac:dyDescent="0.3">
      <c r="A56" s="357">
        <v>110402003</v>
      </c>
      <c r="B56" s="358" t="s">
        <v>324</v>
      </c>
      <c r="C56" s="288">
        <v>210882759.93000001</v>
      </c>
      <c r="D56" s="288">
        <v>27300</v>
      </c>
      <c r="E56" s="288">
        <v>96077.74</v>
      </c>
      <c r="F56" s="359">
        <v>210813982.19</v>
      </c>
      <c r="G56" s="415" t="s">
        <v>838</v>
      </c>
    </row>
    <row r="57" spans="1:11" x14ac:dyDescent="0.25">
      <c r="A57" s="357">
        <v>110402004</v>
      </c>
      <c r="B57" s="358" t="s">
        <v>326</v>
      </c>
      <c r="C57" s="288">
        <v>10549651.51</v>
      </c>
      <c r="D57" s="288">
        <v>15597021.84</v>
      </c>
      <c r="E57" s="288">
        <v>15813464.220000001</v>
      </c>
      <c r="F57" s="359">
        <v>10333209.130000001</v>
      </c>
      <c r="G57" s="672">
        <f>SUM(F56:F66)</f>
        <v>828186163.79000008</v>
      </c>
    </row>
    <row r="58" spans="1:11" x14ac:dyDescent="0.25">
      <c r="A58" s="357" t="s">
        <v>819</v>
      </c>
      <c r="B58" s="358" t="s">
        <v>820</v>
      </c>
      <c r="C58" s="288">
        <v>27672.080000000002</v>
      </c>
      <c r="D58" s="288">
        <v>304425</v>
      </c>
      <c r="E58" s="288">
        <v>262305</v>
      </c>
      <c r="F58" s="359">
        <v>69792.08</v>
      </c>
      <c r="G58" s="673"/>
    </row>
    <row r="59" spans="1:11" x14ac:dyDescent="0.25">
      <c r="A59" s="357" t="s">
        <v>821</v>
      </c>
      <c r="B59" s="358" t="s">
        <v>822</v>
      </c>
      <c r="C59" s="288">
        <v>240999.21</v>
      </c>
      <c r="D59" s="288">
        <v>472650</v>
      </c>
      <c r="E59" s="288">
        <v>307960.99</v>
      </c>
      <c r="F59" s="359">
        <v>405688.22</v>
      </c>
      <c r="G59" s="673"/>
    </row>
    <row r="60" spans="1:11" x14ac:dyDescent="0.25">
      <c r="A60" s="357" t="s">
        <v>823</v>
      </c>
      <c r="B60" s="358" t="s">
        <v>824</v>
      </c>
      <c r="C60" s="288">
        <v>5950</v>
      </c>
      <c r="D60" s="288">
        <v>21950</v>
      </c>
      <c r="E60" s="288">
        <v>22200</v>
      </c>
      <c r="F60" s="359">
        <v>5700</v>
      </c>
      <c r="G60" s="673"/>
    </row>
    <row r="61" spans="1:11" x14ac:dyDescent="0.25">
      <c r="A61" s="357" t="s">
        <v>825</v>
      </c>
      <c r="B61" s="358" t="s">
        <v>826</v>
      </c>
      <c r="C61" s="288">
        <v>56200.05</v>
      </c>
      <c r="D61" s="288">
        <v>233482.32</v>
      </c>
      <c r="E61" s="288">
        <v>289682.37</v>
      </c>
      <c r="F61" s="359">
        <v>0</v>
      </c>
      <c r="G61" s="673"/>
    </row>
    <row r="62" spans="1:11" x14ac:dyDescent="0.25">
      <c r="A62" s="357" t="s">
        <v>876</v>
      </c>
      <c r="B62" s="358" t="s">
        <v>877</v>
      </c>
      <c r="C62" s="288">
        <v>1910</v>
      </c>
      <c r="D62" s="288">
        <v>227</v>
      </c>
      <c r="E62" s="288">
        <v>187</v>
      </c>
      <c r="F62" s="359">
        <v>1950</v>
      </c>
      <c r="G62" s="673"/>
      <c r="H62" s="249" t="e">
        <f>+'Notas FINAL'!#REF!</f>
        <v>#REF!</v>
      </c>
      <c r="I62" s="249">
        <f>+'ESF Julio-2021'!C17</f>
        <v>828186163.78999996</v>
      </c>
      <c r="J62" s="339" t="e">
        <f>+G57-H62</f>
        <v>#REF!</v>
      </c>
      <c r="K62" s="339">
        <f>+I62-G57</f>
        <v>0</v>
      </c>
    </row>
    <row r="63" spans="1:11" x14ac:dyDescent="0.25">
      <c r="A63" s="357">
        <v>110402010</v>
      </c>
      <c r="B63" s="358" t="s">
        <v>328</v>
      </c>
      <c r="C63" s="288">
        <v>604967094.86000001</v>
      </c>
      <c r="D63" s="288">
        <v>919047731.23000002</v>
      </c>
      <c r="E63" s="288">
        <v>918407981.39999998</v>
      </c>
      <c r="F63" s="359">
        <v>605606844.69000006</v>
      </c>
      <c r="G63" s="673"/>
    </row>
    <row r="64" spans="1:11" x14ac:dyDescent="0.25">
      <c r="A64" s="357">
        <v>110402013</v>
      </c>
      <c r="B64" s="358" t="s">
        <v>332</v>
      </c>
      <c r="C64" s="288">
        <v>16652</v>
      </c>
      <c r="D64" s="288">
        <v>0</v>
      </c>
      <c r="E64" s="288">
        <v>0</v>
      </c>
      <c r="F64" s="359">
        <v>16652</v>
      </c>
      <c r="G64" s="673"/>
    </row>
    <row r="65" spans="1:11" x14ac:dyDescent="0.25">
      <c r="A65" s="357">
        <v>110402014</v>
      </c>
      <c r="B65" s="358" t="s">
        <v>334</v>
      </c>
      <c r="C65" s="288">
        <v>930513.76</v>
      </c>
      <c r="D65" s="288">
        <v>1831.72</v>
      </c>
      <c r="E65" s="288">
        <v>0</v>
      </c>
      <c r="F65" s="359">
        <v>932345.48</v>
      </c>
      <c r="G65" s="673"/>
    </row>
    <row r="66" spans="1:11" ht="15.75" thickBot="1" x14ac:dyDescent="0.3">
      <c r="A66" s="360" t="s">
        <v>844</v>
      </c>
      <c r="B66" s="361" t="s">
        <v>845</v>
      </c>
      <c r="C66" s="362">
        <v>0</v>
      </c>
      <c r="D66" s="362">
        <v>319600</v>
      </c>
      <c r="E66" s="362">
        <v>319600</v>
      </c>
      <c r="F66" s="363">
        <v>0</v>
      </c>
      <c r="G66" s="673"/>
    </row>
    <row r="67" spans="1:11" ht="15.75" thickBot="1" x14ac:dyDescent="0.3">
      <c r="A67" s="341">
        <v>110407001</v>
      </c>
      <c r="B67" s="364" t="s">
        <v>748</v>
      </c>
      <c r="C67" s="365"/>
      <c r="D67" s="365"/>
      <c r="E67" s="365"/>
      <c r="F67" s="366"/>
      <c r="G67" s="414" t="s">
        <v>839</v>
      </c>
    </row>
    <row r="68" spans="1:11" x14ac:dyDescent="0.25">
      <c r="A68" s="360">
        <v>110407004</v>
      </c>
      <c r="B68" s="361" t="s">
        <v>619</v>
      </c>
      <c r="C68" s="362">
        <v>8640</v>
      </c>
      <c r="D68" s="362">
        <v>0</v>
      </c>
      <c r="E68" s="363">
        <v>0</v>
      </c>
      <c r="F68" s="367">
        <v>8640</v>
      </c>
      <c r="G68" s="657">
        <f>+F67+F68+F69+F70</f>
        <v>31656325.73</v>
      </c>
    </row>
    <row r="69" spans="1:11" x14ac:dyDescent="0.25">
      <c r="A69" s="360" t="s">
        <v>919</v>
      </c>
      <c r="B69" s="361" t="s">
        <v>920</v>
      </c>
      <c r="C69" s="362">
        <v>255754.87</v>
      </c>
      <c r="D69" s="362">
        <v>30933752.75</v>
      </c>
      <c r="E69" s="363">
        <v>25575.49</v>
      </c>
      <c r="F69" s="367">
        <v>31163932.129999999</v>
      </c>
      <c r="G69" s="658"/>
      <c r="H69" s="249">
        <f>+'Notas FINAL'!I88</f>
        <v>31656325.73</v>
      </c>
      <c r="I69" s="249">
        <f>+'ESF Julio-2021'!C18</f>
        <v>31656325.73</v>
      </c>
      <c r="J69" s="339">
        <f>+G68-H69</f>
        <v>0</v>
      </c>
      <c r="K69" s="339">
        <f>+G68-I69</f>
        <v>0</v>
      </c>
    </row>
    <row r="70" spans="1:11" ht="15.75" thickBot="1" x14ac:dyDescent="0.3">
      <c r="A70" s="342">
        <v>110407010</v>
      </c>
      <c r="B70" s="368" t="s">
        <v>340</v>
      </c>
      <c r="C70" s="369">
        <v>482803.20000000001</v>
      </c>
      <c r="D70" s="369">
        <v>950.4</v>
      </c>
      <c r="E70" s="370">
        <v>0</v>
      </c>
      <c r="F70" s="371">
        <v>483753.6</v>
      </c>
      <c r="G70" s="659"/>
    </row>
    <row r="71" spans="1:11" x14ac:dyDescent="0.25">
      <c r="A71" s="375">
        <v>120601002</v>
      </c>
      <c r="B71" s="204" t="s">
        <v>344</v>
      </c>
      <c r="C71" s="205">
        <v>131096014.36</v>
      </c>
      <c r="D71" s="205">
        <v>0</v>
      </c>
      <c r="E71" s="205">
        <v>0</v>
      </c>
      <c r="F71" s="409">
        <v>131096014.36</v>
      </c>
      <c r="G71" s="657">
        <f>SUM(F71:F83)</f>
        <v>2287855887.6599998</v>
      </c>
    </row>
    <row r="72" spans="1:11" x14ac:dyDescent="0.25">
      <c r="A72" s="376" t="s">
        <v>816</v>
      </c>
      <c r="B72" s="200" t="s">
        <v>817</v>
      </c>
      <c r="C72" s="201">
        <v>451423910.14999998</v>
      </c>
      <c r="D72" s="201">
        <v>0</v>
      </c>
      <c r="E72" s="201">
        <v>0</v>
      </c>
      <c r="F72" s="410">
        <v>451423910.14999998</v>
      </c>
      <c r="G72" s="658"/>
    </row>
    <row r="73" spans="1:11" x14ac:dyDescent="0.25">
      <c r="A73" s="376" t="s">
        <v>827</v>
      </c>
      <c r="B73" s="200" t="s">
        <v>828</v>
      </c>
      <c r="C73" s="201">
        <v>53197886.359999999</v>
      </c>
      <c r="D73" s="201">
        <v>0</v>
      </c>
      <c r="E73" s="201">
        <v>0</v>
      </c>
      <c r="F73" s="410">
        <v>53197886.359999999</v>
      </c>
      <c r="G73" s="658"/>
    </row>
    <row r="74" spans="1:11" x14ac:dyDescent="0.25">
      <c r="A74" s="378">
        <v>120602003</v>
      </c>
      <c r="B74" s="195" t="s">
        <v>346</v>
      </c>
      <c r="C74" s="196">
        <v>184671379.27000001</v>
      </c>
      <c r="D74" s="196">
        <v>0</v>
      </c>
      <c r="E74" s="196">
        <v>0</v>
      </c>
      <c r="F74" s="411">
        <v>184671379.27000001</v>
      </c>
      <c r="G74" s="658"/>
    </row>
    <row r="75" spans="1:11" x14ac:dyDescent="0.25">
      <c r="A75" s="378">
        <v>120602004</v>
      </c>
      <c r="B75" s="195" t="s">
        <v>348</v>
      </c>
      <c r="C75" s="196">
        <v>144202095.68000001</v>
      </c>
      <c r="D75" s="196">
        <v>1150731.67</v>
      </c>
      <c r="E75" s="196">
        <v>18880</v>
      </c>
      <c r="F75" s="411">
        <v>145333947.34999999</v>
      </c>
      <c r="G75" s="658"/>
    </row>
    <row r="76" spans="1:11" x14ac:dyDescent="0.25">
      <c r="A76" s="378">
        <v>120602005</v>
      </c>
      <c r="B76" s="195" t="s">
        <v>350</v>
      </c>
      <c r="C76" s="196">
        <v>867442</v>
      </c>
      <c r="D76" s="196">
        <v>0</v>
      </c>
      <c r="E76" s="196">
        <v>0</v>
      </c>
      <c r="F76" s="411">
        <v>867442</v>
      </c>
      <c r="G76" s="658"/>
    </row>
    <row r="77" spans="1:11" x14ac:dyDescent="0.25">
      <c r="A77" s="378">
        <v>120602006</v>
      </c>
      <c r="B77" s="195" t="s">
        <v>352</v>
      </c>
      <c r="C77" s="196">
        <v>20924925.66</v>
      </c>
      <c r="D77" s="196">
        <v>0</v>
      </c>
      <c r="E77" s="196">
        <v>0</v>
      </c>
      <c r="F77" s="411">
        <v>20924925.66</v>
      </c>
      <c r="G77" s="658"/>
      <c r="H77" s="249">
        <f>+'Notas FINAL'!G112</f>
        <v>2287855887.6600003</v>
      </c>
      <c r="J77" s="401">
        <f>+G71-H77</f>
        <v>0</v>
      </c>
    </row>
    <row r="78" spans="1:11" x14ac:dyDescent="0.25">
      <c r="A78" s="378">
        <v>120602007</v>
      </c>
      <c r="B78" s="195" t="s">
        <v>354</v>
      </c>
      <c r="C78" s="196">
        <v>91148522.189999998</v>
      </c>
      <c r="D78" s="196">
        <v>0</v>
      </c>
      <c r="E78" s="196">
        <v>0</v>
      </c>
      <c r="F78" s="411">
        <v>91148522.189999998</v>
      </c>
      <c r="G78" s="658"/>
    </row>
    <row r="79" spans="1:11" x14ac:dyDescent="0.25">
      <c r="A79" s="378">
        <v>120602008</v>
      </c>
      <c r="B79" s="195" t="s">
        <v>356</v>
      </c>
      <c r="C79" s="196">
        <v>6859316.8399999999</v>
      </c>
      <c r="D79" s="196">
        <v>0</v>
      </c>
      <c r="E79" s="196">
        <v>0</v>
      </c>
      <c r="F79" s="411">
        <v>6859316.8399999999</v>
      </c>
      <c r="G79" s="658"/>
    </row>
    <row r="80" spans="1:11" x14ac:dyDescent="0.25">
      <c r="A80" s="378">
        <v>120602009</v>
      </c>
      <c r="B80" s="195" t="s">
        <v>358</v>
      </c>
      <c r="C80" s="196">
        <v>27434493.43</v>
      </c>
      <c r="D80" s="196">
        <v>345497.05</v>
      </c>
      <c r="E80" s="196">
        <v>0</v>
      </c>
      <c r="F80" s="411">
        <v>27779990.48</v>
      </c>
      <c r="G80" s="658"/>
    </row>
    <row r="81" spans="1:11" x14ac:dyDescent="0.25">
      <c r="A81" s="378">
        <v>120602010</v>
      </c>
      <c r="B81" s="195" t="s">
        <v>360</v>
      </c>
      <c r="C81" s="196">
        <v>403365403.69</v>
      </c>
      <c r="D81" s="196">
        <v>0</v>
      </c>
      <c r="E81" s="196">
        <v>0</v>
      </c>
      <c r="F81" s="411">
        <v>403365403.69</v>
      </c>
      <c r="G81" s="658"/>
    </row>
    <row r="82" spans="1:11" x14ac:dyDescent="0.25">
      <c r="A82" s="378">
        <v>120603002</v>
      </c>
      <c r="B82" s="195" t="s">
        <v>362</v>
      </c>
      <c r="C82" s="196">
        <v>770339149.87</v>
      </c>
      <c r="D82" s="196">
        <v>0</v>
      </c>
      <c r="E82" s="196">
        <v>0</v>
      </c>
      <c r="F82" s="411">
        <v>770339149.87</v>
      </c>
      <c r="G82" s="658"/>
    </row>
    <row r="83" spans="1:11" s="531" customFormat="1" ht="15.75" thickBot="1" x14ac:dyDescent="0.3">
      <c r="A83" s="376" t="s">
        <v>1036</v>
      </c>
      <c r="B83" s="200" t="s">
        <v>1037</v>
      </c>
      <c r="C83" s="201">
        <v>0</v>
      </c>
      <c r="D83" s="201">
        <v>847999.44</v>
      </c>
      <c r="E83" s="201">
        <v>0</v>
      </c>
      <c r="F83" s="410">
        <v>847999.44</v>
      </c>
      <c r="G83" s="659"/>
      <c r="H83" s="536"/>
      <c r="I83" s="536"/>
      <c r="J83" s="339"/>
      <c r="K83" s="337"/>
    </row>
    <row r="84" spans="1:11" x14ac:dyDescent="0.25">
      <c r="A84" s="250">
        <v>120699001003</v>
      </c>
      <c r="B84" s="204" t="s">
        <v>848</v>
      </c>
      <c r="C84" s="205">
        <v>-123073815.95999999</v>
      </c>
      <c r="D84" s="205">
        <v>0</v>
      </c>
      <c r="E84" s="205">
        <v>2153730.48</v>
      </c>
      <c r="F84" s="409">
        <v>-125227546.44</v>
      </c>
      <c r="G84" s="657">
        <f>SUM(F84:F92)</f>
        <v>-860143453.42000008</v>
      </c>
    </row>
    <row r="85" spans="1:11" x14ac:dyDescent="0.25">
      <c r="A85" s="251">
        <v>120699001004</v>
      </c>
      <c r="B85" s="195" t="s">
        <v>849</v>
      </c>
      <c r="C85" s="196">
        <v>-133502154.54000001</v>
      </c>
      <c r="D85" s="196">
        <v>2622.2</v>
      </c>
      <c r="E85" s="196">
        <v>668938.68999999994</v>
      </c>
      <c r="F85" s="411">
        <v>-134168471.03</v>
      </c>
      <c r="G85" s="658"/>
    </row>
    <row r="86" spans="1:11" x14ac:dyDescent="0.25">
      <c r="A86" s="251">
        <v>120699001005</v>
      </c>
      <c r="B86" s="195" t="s">
        <v>850</v>
      </c>
      <c r="C86" s="196">
        <v>-443104.91</v>
      </c>
      <c r="D86" s="196">
        <v>0</v>
      </c>
      <c r="E86" s="196">
        <v>13542.65</v>
      </c>
      <c r="F86" s="411">
        <v>-456647.56</v>
      </c>
      <c r="G86" s="658"/>
      <c r="J86" s="401"/>
    </row>
    <row r="87" spans="1:11" x14ac:dyDescent="0.25">
      <c r="A87" s="251">
        <v>120699001006</v>
      </c>
      <c r="B87" s="195" t="s">
        <v>851</v>
      </c>
      <c r="C87" s="196">
        <v>-14889204.619999999</v>
      </c>
      <c r="D87" s="196">
        <v>0</v>
      </c>
      <c r="E87" s="196">
        <v>189859.38</v>
      </c>
      <c r="F87" s="411">
        <v>-15079064</v>
      </c>
      <c r="G87" s="658"/>
    </row>
    <row r="88" spans="1:11" x14ac:dyDescent="0.25">
      <c r="A88" s="251">
        <v>120699001007</v>
      </c>
      <c r="B88" s="195" t="s">
        <v>852</v>
      </c>
      <c r="C88" s="196">
        <v>-43628231.039999999</v>
      </c>
      <c r="D88" s="196">
        <v>0</v>
      </c>
      <c r="E88" s="196">
        <v>752500.5</v>
      </c>
      <c r="F88" s="411">
        <v>-44380731.539999999</v>
      </c>
      <c r="G88" s="658"/>
      <c r="H88" s="249">
        <f>+'Notas FINAL'!H112</f>
        <v>-860143453.42000008</v>
      </c>
      <c r="J88" s="401">
        <f>+G84-H88</f>
        <v>0</v>
      </c>
    </row>
    <row r="89" spans="1:11" x14ac:dyDescent="0.25">
      <c r="A89" s="251">
        <v>120699001008</v>
      </c>
      <c r="B89" s="195" t="s">
        <v>853</v>
      </c>
      <c r="C89" s="196">
        <v>-6141374.4500000002</v>
      </c>
      <c r="D89" s="196">
        <v>0</v>
      </c>
      <c r="E89" s="196">
        <v>52715.94</v>
      </c>
      <c r="F89" s="411">
        <v>-6194090.3899999997</v>
      </c>
      <c r="G89" s="658"/>
    </row>
    <row r="90" spans="1:11" x14ac:dyDescent="0.25">
      <c r="A90" s="251">
        <v>120699001009</v>
      </c>
      <c r="B90" s="195" t="s">
        <v>854</v>
      </c>
      <c r="C90" s="196">
        <v>-10491327.130000001</v>
      </c>
      <c r="D90" s="196">
        <v>0</v>
      </c>
      <c r="E90" s="196">
        <v>229467.84</v>
      </c>
      <c r="F90" s="411">
        <v>-10720794.970000001</v>
      </c>
      <c r="G90" s="658"/>
    </row>
    <row r="91" spans="1:11" ht="15.75" thickBot="1" x14ac:dyDescent="0.3">
      <c r="A91" s="251">
        <v>120699001010</v>
      </c>
      <c r="B91" s="195" t="s">
        <v>855</v>
      </c>
      <c r="C91" s="196">
        <v>-368322441.10000002</v>
      </c>
      <c r="D91" s="196">
        <v>0</v>
      </c>
      <c r="E91" s="196">
        <v>2738380.32</v>
      </c>
      <c r="F91" s="411">
        <v>-371060821.42000002</v>
      </c>
      <c r="G91" s="659"/>
      <c r="H91" s="422" t="s">
        <v>1067</v>
      </c>
    </row>
    <row r="92" spans="1:11" ht="15.75" thickBot="1" x14ac:dyDescent="0.3">
      <c r="A92" s="340">
        <v>120699001011</v>
      </c>
      <c r="B92" s="202" t="s">
        <v>856</v>
      </c>
      <c r="C92" s="203">
        <v>-151571387.49000001</v>
      </c>
      <c r="D92" s="203">
        <v>0</v>
      </c>
      <c r="E92" s="203">
        <v>1283898.58</v>
      </c>
      <c r="F92" s="412">
        <v>-152855286.06999999</v>
      </c>
      <c r="G92" s="413">
        <f>+G71+G84</f>
        <v>1427712434.2399998</v>
      </c>
      <c r="H92" s="249">
        <f>+'Notas FINAL'!I112</f>
        <v>1427712434.2399998</v>
      </c>
      <c r="I92" s="249">
        <f>+'ESF Julio-2021'!C22</f>
        <v>1427712434.24</v>
      </c>
      <c r="J92" s="339">
        <f>+G92-H92</f>
        <v>0</v>
      </c>
      <c r="K92" s="339">
        <f>+G92-I92</f>
        <v>0</v>
      </c>
    </row>
    <row r="93" spans="1:11" ht="15.75" thickBot="1" x14ac:dyDescent="0.3">
      <c r="A93" s="341">
        <v>120801001</v>
      </c>
      <c r="B93" s="382" t="s">
        <v>945</v>
      </c>
      <c r="C93" s="365">
        <v>40733380.770000003</v>
      </c>
      <c r="D93" s="365">
        <v>0</v>
      </c>
      <c r="E93" s="365">
        <v>0</v>
      </c>
      <c r="F93" s="366">
        <v>40733380.770000003</v>
      </c>
      <c r="G93" s="417" t="s">
        <v>1068</v>
      </c>
    </row>
    <row r="94" spans="1:11" ht="15.75" thickBot="1" x14ac:dyDescent="0.3">
      <c r="A94" s="342" t="s">
        <v>923</v>
      </c>
      <c r="B94" s="383" t="s">
        <v>924</v>
      </c>
      <c r="C94" s="369">
        <v>-25996265.449999999</v>
      </c>
      <c r="D94" s="369">
        <v>0</v>
      </c>
      <c r="E94" s="369">
        <v>411963.91</v>
      </c>
      <c r="F94" s="370">
        <v>-26408229.359999999</v>
      </c>
      <c r="G94" s="396">
        <f>+F93+F94</f>
        <v>14325151.410000004</v>
      </c>
      <c r="H94" s="249">
        <f>+'Notas FINAL'!I118</f>
        <v>14325151.410000004</v>
      </c>
      <c r="I94" s="249">
        <f>+'ESF Julio-2021'!C23</f>
        <v>14325151.41</v>
      </c>
      <c r="J94" s="339">
        <f>+G94-H94</f>
        <v>0</v>
      </c>
      <c r="K94" s="339">
        <f>+G94-I94</f>
        <v>0</v>
      </c>
    </row>
    <row r="95" spans="1:11" x14ac:dyDescent="0.25">
      <c r="A95" s="376">
        <v>129802002</v>
      </c>
      <c r="B95" s="200" t="s">
        <v>386</v>
      </c>
      <c r="C95" s="201">
        <v>702071.94</v>
      </c>
      <c r="D95" s="201">
        <v>0</v>
      </c>
      <c r="E95" s="201">
        <v>0</v>
      </c>
      <c r="F95" s="377">
        <v>702071.94</v>
      </c>
      <c r="G95" s="418" t="s">
        <v>705</v>
      </c>
    </row>
    <row r="96" spans="1:11" x14ac:dyDescent="0.25">
      <c r="A96" s="384">
        <v>129802003</v>
      </c>
      <c r="B96" s="202" t="s">
        <v>388</v>
      </c>
      <c r="C96" s="203">
        <v>40012291.219999999</v>
      </c>
      <c r="D96" s="203">
        <v>0</v>
      </c>
      <c r="E96" s="203">
        <v>0</v>
      </c>
      <c r="F96" s="385">
        <v>40012291.219999999</v>
      </c>
      <c r="G96" s="246">
        <f>SUM(F95:F97)</f>
        <v>107483537.63</v>
      </c>
      <c r="H96" s="249">
        <f>+'Notas FINAL'!I125</f>
        <v>107483537.63</v>
      </c>
      <c r="I96" s="249">
        <f>+'ESF Julio-2021'!C24</f>
        <v>107483537.63</v>
      </c>
      <c r="J96" s="339">
        <f>+G96-H96</f>
        <v>0</v>
      </c>
      <c r="K96" s="339">
        <f>+G96-I96</f>
        <v>0</v>
      </c>
    </row>
    <row r="97" spans="1:11" ht="15.75" thickBot="1" x14ac:dyDescent="0.3">
      <c r="A97" s="245">
        <v>129898001</v>
      </c>
      <c r="B97" s="372" t="s">
        <v>752</v>
      </c>
      <c r="C97" s="373">
        <v>66769174.469999999</v>
      </c>
      <c r="D97" s="373">
        <v>0</v>
      </c>
      <c r="E97" s="373">
        <v>0</v>
      </c>
      <c r="F97" s="374">
        <v>66769174.469999999</v>
      </c>
      <c r="G97" s="246"/>
    </row>
    <row r="98" spans="1:11" x14ac:dyDescent="0.25">
      <c r="A98" s="307">
        <v>210101001</v>
      </c>
      <c r="B98" s="386" t="s">
        <v>390</v>
      </c>
      <c r="C98" s="387">
        <v>156482.95000000001</v>
      </c>
      <c r="D98" s="387">
        <v>92377182.719999999</v>
      </c>
      <c r="E98" s="387">
        <v>92377182.719999999</v>
      </c>
      <c r="F98" s="388">
        <v>-156482.95000000001</v>
      </c>
      <c r="G98" s="419" t="s">
        <v>840</v>
      </c>
    </row>
    <row r="99" spans="1:11" x14ac:dyDescent="0.25">
      <c r="A99" s="389">
        <v>210101002</v>
      </c>
      <c r="B99" s="195" t="s">
        <v>392</v>
      </c>
      <c r="C99" s="196">
        <v>44477672.920000002</v>
      </c>
      <c r="D99" s="196">
        <v>12000</v>
      </c>
      <c r="E99" s="196">
        <v>11146418.23</v>
      </c>
      <c r="F99" s="379">
        <v>-55612091.149999999</v>
      </c>
      <c r="G99" s="662">
        <f>SUM(F98:F108)</f>
        <v>-135845150.13999999</v>
      </c>
    </row>
    <row r="100" spans="1:11" x14ac:dyDescent="0.25">
      <c r="A100" s="389">
        <v>210101003</v>
      </c>
      <c r="B100" s="195" t="s">
        <v>754</v>
      </c>
      <c r="C100" s="196">
        <v>24491889.77</v>
      </c>
      <c r="D100" s="196">
        <v>24491889.77</v>
      </c>
      <c r="E100" s="196">
        <v>23771419.690000001</v>
      </c>
      <c r="F100" s="379">
        <v>-23771419.690000001</v>
      </c>
      <c r="G100" s="662"/>
    </row>
    <row r="101" spans="1:11" x14ac:dyDescent="0.25">
      <c r="A101" s="389">
        <v>210101004</v>
      </c>
      <c r="B101" s="195" t="s">
        <v>394</v>
      </c>
      <c r="C101" s="196"/>
      <c r="D101" s="196"/>
      <c r="E101" s="196"/>
      <c r="F101" s="379"/>
      <c r="G101" s="662"/>
    </row>
    <row r="102" spans="1:11" x14ac:dyDescent="0.25">
      <c r="A102" s="389">
        <v>210101005</v>
      </c>
      <c r="B102" s="195" t="s">
        <v>396</v>
      </c>
      <c r="C102" s="196">
        <v>7286367.9000000004</v>
      </c>
      <c r="D102" s="196">
        <v>14182885.65</v>
      </c>
      <c r="E102" s="196">
        <v>6896517.75</v>
      </c>
      <c r="F102" s="379">
        <v>0</v>
      </c>
      <c r="G102" s="662"/>
    </row>
    <row r="103" spans="1:11" x14ac:dyDescent="0.25">
      <c r="A103" s="389">
        <v>210101006</v>
      </c>
      <c r="B103" s="195" t="s">
        <v>398</v>
      </c>
      <c r="C103" s="196">
        <v>44477672.920000002</v>
      </c>
      <c r="D103" s="196">
        <v>0</v>
      </c>
      <c r="E103" s="196">
        <v>11119418.23</v>
      </c>
      <c r="F103" s="379">
        <v>-55597091.149999999</v>
      </c>
      <c r="G103" s="662"/>
    </row>
    <row r="104" spans="1:11" x14ac:dyDescent="0.25">
      <c r="A104" s="389">
        <v>210101007</v>
      </c>
      <c r="B104" s="195" t="s">
        <v>400</v>
      </c>
      <c r="C104" s="196">
        <v>493800.63</v>
      </c>
      <c r="D104" s="196">
        <v>4812370.96</v>
      </c>
      <c r="E104" s="196">
        <v>4318570.33</v>
      </c>
      <c r="F104" s="379">
        <v>0</v>
      </c>
      <c r="G104" s="662"/>
      <c r="H104" s="249">
        <f>+'Notas FINAL'!I222</f>
        <v>135845150.13999999</v>
      </c>
      <c r="I104" s="249">
        <f>+'ESF Julio-2021'!C35</f>
        <v>135845150.13999999</v>
      </c>
      <c r="J104" s="339">
        <f>+G99+H104</f>
        <v>0</v>
      </c>
      <c r="K104" s="339">
        <f>+G99+I104</f>
        <v>0</v>
      </c>
    </row>
    <row r="105" spans="1:11" x14ac:dyDescent="0.25">
      <c r="A105" s="389">
        <v>210101010</v>
      </c>
      <c r="B105" s="195" t="s">
        <v>402</v>
      </c>
      <c r="C105" s="196">
        <v>0</v>
      </c>
      <c r="D105" s="196">
        <v>5537285.1299999999</v>
      </c>
      <c r="E105" s="196">
        <v>5537285.1299999999</v>
      </c>
      <c r="F105" s="379">
        <v>0</v>
      </c>
      <c r="G105" s="662"/>
    </row>
    <row r="106" spans="1:11" x14ac:dyDescent="0.25">
      <c r="A106" s="389">
        <v>210101011</v>
      </c>
      <c r="B106" s="195" t="s">
        <v>404</v>
      </c>
      <c r="C106" s="196">
        <v>0</v>
      </c>
      <c r="D106" s="196">
        <v>4094488.76</v>
      </c>
      <c r="E106" s="196">
        <v>4094488.76</v>
      </c>
      <c r="F106" s="379">
        <v>0</v>
      </c>
      <c r="G106" s="662"/>
    </row>
    <row r="107" spans="1:11" x14ac:dyDescent="0.25">
      <c r="A107" s="389" t="s">
        <v>829</v>
      </c>
      <c r="B107" s="195" t="s">
        <v>830</v>
      </c>
      <c r="C107" s="196">
        <v>388125</v>
      </c>
      <c r="D107" s="196">
        <v>901125</v>
      </c>
      <c r="E107" s="196">
        <v>560500</v>
      </c>
      <c r="F107" s="379">
        <v>-47500</v>
      </c>
      <c r="G107" s="662"/>
    </row>
    <row r="108" spans="1:11" ht="15.75" thickBot="1" x14ac:dyDescent="0.3">
      <c r="A108" s="390">
        <v>210101998</v>
      </c>
      <c r="B108" s="202" t="s">
        <v>406</v>
      </c>
      <c r="C108" s="203">
        <v>330282.59999999998</v>
      </c>
      <c r="D108" s="203">
        <v>2942143.72</v>
      </c>
      <c r="E108" s="203">
        <v>3272426.32</v>
      </c>
      <c r="F108" s="385">
        <v>-660565.19999999995</v>
      </c>
      <c r="G108" s="662"/>
    </row>
    <row r="109" spans="1:11" x14ac:dyDescent="0.25">
      <c r="A109" s="341">
        <v>210102001</v>
      </c>
      <c r="B109" s="382" t="s">
        <v>408</v>
      </c>
      <c r="C109" s="365">
        <v>29318770</v>
      </c>
      <c r="D109" s="365">
        <v>26631201.199999999</v>
      </c>
      <c r="E109" s="365">
        <v>45262712.109999999</v>
      </c>
      <c r="F109" s="397">
        <v>-47950280.909999996</v>
      </c>
      <c r="G109" s="669">
        <f>+F109+F110+F111+F112</f>
        <v>-88735414.689999998</v>
      </c>
      <c r="H109" s="335" t="s">
        <v>1070</v>
      </c>
      <c r="I109" s="298"/>
    </row>
    <row r="110" spans="1:11" x14ac:dyDescent="0.25">
      <c r="A110" s="357">
        <v>210102002</v>
      </c>
      <c r="B110" s="287" t="s">
        <v>410</v>
      </c>
      <c r="C110" s="288">
        <v>58216.43</v>
      </c>
      <c r="D110" s="288">
        <v>1197.7</v>
      </c>
      <c r="E110" s="288">
        <v>14877</v>
      </c>
      <c r="F110" s="398">
        <v>-71895.73</v>
      </c>
      <c r="G110" s="670"/>
      <c r="H110" s="249">
        <f>+'Notas FINAL'!I160</f>
        <v>88735414.689999998</v>
      </c>
      <c r="I110" s="298"/>
      <c r="J110" s="401">
        <f>+G109+H110</f>
        <v>0</v>
      </c>
    </row>
    <row r="111" spans="1:11" x14ac:dyDescent="0.25">
      <c r="A111" s="357">
        <v>210102010</v>
      </c>
      <c r="B111" s="287" t="s">
        <v>412</v>
      </c>
      <c r="C111" s="288">
        <v>3253134.11</v>
      </c>
      <c r="D111" s="288">
        <v>68616.23</v>
      </c>
      <c r="E111" s="288">
        <v>840924.04</v>
      </c>
      <c r="F111" s="398">
        <v>-4025441.92</v>
      </c>
      <c r="G111" s="670"/>
    </row>
    <row r="112" spans="1:11" s="531" customFormat="1" ht="15.75" thickBot="1" x14ac:dyDescent="0.3">
      <c r="A112" s="342" t="s">
        <v>988</v>
      </c>
      <c r="B112" s="383" t="s">
        <v>989</v>
      </c>
      <c r="C112" s="369">
        <v>55734106.840000004</v>
      </c>
      <c r="D112" s="369">
        <v>19575135.75</v>
      </c>
      <c r="E112" s="369">
        <v>528825.04</v>
      </c>
      <c r="F112" s="399">
        <v>-36687796.130000003</v>
      </c>
      <c r="G112" s="671"/>
      <c r="H112" s="536"/>
      <c r="I112" s="536"/>
      <c r="J112" s="339"/>
      <c r="K112" s="337"/>
    </row>
    <row r="113" spans="1:11" x14ac:dyDescent="0.25">
      <c r="A113" s="395">
        <v>210104001</v>
      </c>
      <c r="B113" s="200" t="s">
        <v>414</v>
      </c>
      <c r="C113" s="201">
        <v>15549628.640000001</v>
      </c>
      <c r="D113" s="201">
        <v>15549628.640000001</v>
      </c>
      <c r="E113" s="201">
        <v>13342305.779999999</v>
      </c>
      <c r="F113" s="377">
        <v>-13342305.779999999</v>
      </c>
      <c r="G113" s="420" t="s">
        <v>1069</v>
      </c>
    </row>
    <row r="114" spans="1:11" x14ac:dyDescent="0.25">
      <c r="A114" s="389">
        <v>210104003</v>
      </c>
      <c r="B114" s="195" t="s">
        <v>696</v>
      </c>
      <c r="C114" s="196">
        <v>0</v>
      </c>
      <c r="D114" s="196">
        <v>50050</v>
      </c>
      <c r="E114" s="196">
        <v>50050</v>
      </c>
      <c r="F114" s="379">
        <v>0</v>
      </c>
      <c r="G114" s="662">
        <f>SUM(F113:F135)</f>
        <v>-19995848.680000003</v>
      </c>
    </row>
    <row r="115" spans="1:11" x14ac:dyDescent="0.25">
      <c r="A115" s="389">
        <v>210104005</v>
      </c>
      <c r="B115" s="195" t="s">
        <v>421</v>
      </c>
      <c r="C115" s="196">
        <v>1799827.43</v>
      </c>
      <c r="D115" s="196">
        <v>1588269.43</v>
      </c>
      <c r="E115" s="196">
        <v>1768694.68</v>
      </c>
      <c r="F115" s="379">
        <v>-1980252.68</v>
      </c>
      <c r="G115" s="662"/>
    </row>
    <row r="116" spans="1:11" x14ac:dyDescent="0.25">
      <c r="A116" s="389">
        <v>210104008</v>
      </c>
      <c r="B116" s="195" t="s">
        <v>425</v>
      </c>
      <c r="C116" s="196">
        <v>0</v>
      </c>
      <c r="D116" s="196">
        <v>77600</v>
      </c>
      <c r="E116" s="196">
        <v>77600</v>
      </c>
      <c r="F116" s="379">
        <v>0</v>
      </c>
      <c r="G116" s="662"/>
    </row>
    <row r="117" spans="1:11" x14ac:dyDescent="0.25">
      <c r="A117" s="389">
        <v>210104009</v>
      </c>
      <c r="B117" s="195" t="s">
        <v>427</v>
      </c>
      <c r="C117" s="196">
        <v>0</v>
      </c>
      <c r="D117" s="196">
        <v>33000</v>
      </c>
      <c r="E117" s="196">
        <v>33000</v>
      </c>
      <c r="F117" s="379">
        <v>0</v>
      </c>
      <c r="G117" s="662"/>
    </row>
    <row r="118" spans="1:11" x14ac:dyDescent="0.25">
      <c r="A118" s="389">
        <v>210104010</v>
      </c>
      <c r="B118" s="195" t="s">
        <v>429</v>
      </c>
      <c r="C118" s="196">
        <v>0</v>
      </c>
      <c r="D118" s="196">
        <v>138000</v>
      </c>
      <c r="E118" s="196">
        <v>138000</v>
      </c>
      <c r="F118" s="379">
        <v>0</v>
      </c>
      <c r="G118" s="662"/>
    </row>
    <row r="119" spans="1:11" x14ac:dyDescent="0.25">
      <c r="A119" s="389">
        <v>210104013</v>
      </c>
      <c r="B119" s="195" t="s">
        <v>431</v>
      </c>
      <c r="C119" s="196">
        <v>0</v>
      </c>
      <c r="D119" s="196">
        <v>2864459.8</v>
      </c>
      <c r="E119" s="196">
        <v>2864459.8</v>
      </c>
      <c r="F119" s="379">
        <v>0</v>
      </c>
      <c r="G119" s="662"/>
    </row>
    <row r="120" spans="1:11" x14ac:dyDescent="0.25">
      <c r="A120" s="389">
        <v>210104014</v>
      </c>
      <c r="B120" s="195" t="s">
        <v>433</v>
      </c>
      <c r="C120" s="196">
        <v>0</v>
      </c>
      <c r="D120" s="196">
        <v>7112363.6100000003</v>
      </c>
      <c r="E120" s="196">
        <v>7112363.6100000003</v>
      </c>
      <c r="F120" s="379">
        <v>0</v>
      </c>
      <c r="G120" s="662"/>
    </row>
    <row r="121" spans="1:11" x14ac:dyDescent="0.25">
      <c r="A121" s="389">
        <v>210104015</v>
      </c>
      <c r="B121" s="195" t="s">
        <v>435</v>
      </c>
      <c r="C121" s="196">
        <v>0</v>
      </c>
      <c r="D121" s="196">
        <v>60900</v>
      </c>
      <c r="E121" s="196">
        <v>60900</v>
      </c>
      <c r="F121" s="379">
        <v>0</v>
      </c>
      <c r="G121" s="662"/>
    </row>
    <row r="122" spans="1:11" x14ac:dyDescent="0.25">
      <c r="A122" s="389">
        <v>210104016</v>
      </c>
      <c r="B122" s="195" t="s">
        <v>437</v>
      </c>
      <c r="C122" s="196">
        <v>0</v>
      </c>
      <c r="D122" s="196">
        <v>41000</v>
      </c>
      <c r="E122" s="196">
        <v>41000</v>
      </c>
      <c r="F122" s="379">
        <v>0</v>
      </c>
      <c r="G122" s="662"/>
    </row>
    <row r="123" spans="1:11" x14ac:dyDescent="0.25">
      <c r="A123" s="389">
        <v>210104017</v>
      </c>
      <c r="B123" s="195" t="s">
        <v>439</v>
      </c>
      <c r="C123" s="196">
        <v>882218.76</v>
      </c>
      <c r="D123" s="196">
        <v>897980.86</v>
      </c>
      <c r="E123" s="196">
        <v>2196580.39</v>
      </c>
      <c r="F123" s="379">
        <v>-2180818.29</v>
      </c>
      <c r="G123" s="662"/>
      <c r="H123" s="249">
        <f>+'Notas FINAL'!I203</f>
        <v>19995848.680000003</v>
      </c>
      <c r="I123" s="249">
        <f>+'ESF Julio-2021'!C33</f>
        <v>19995848.68</v>
      </c>
      <c r="J123" s="339">
        <f>+G114+H123</f>
        <v>0</v>
      </c>
      <c r="K123" s="339">
        <f>+G114+I123</f>
        <v>0</v>
      </c>
    </row>
    <row r="124" spans="1:11" x14ac:dyDescent="0.25">
      <c r="A124" s="389">
        <v>210104020</v>
      </c>
      <c r="B124" s="195" t="s">
        <v>441</v>
      </c>
      <c r="C124" s="196">
        <v>0</v>
      </c>
      <c r="D124" s="196">
        <v>416000</v>
      </c>
      <c r="E124" s="196">
        <v>416000</v>
      </c>
      <c r="F124" s="379">
        <v>0</v>
      </c>
      <c r="G124" s="662"/>
    </row>
    <row r="125" spans="1:11" x14ac:dyDescent="0.25">
      <c r="A125" s="389">
        <v>210104021</v>
      </c>
      <c r="B125" s="195" t="s">
        <v>443</v>
      </c>
      <c r="C125" s="196">
        <v>0</v>
      </c>
      <c r="D125" s="196">
        <v>25500</v>
      </c>
      <c r="E125" s="196">
        <v>25500</v>
      </c>
      <c r="F125" s="379">
        <v>0</v>
      </c>
      <c r="G125" s="662"/>
    </row>
    <row r="126" spans="1:11" x14ac:dyDescent="0.25">
      <c r="A126" s="389">
        <v>210104022</v>
      </c>
      <c r="B126" s="195" t="s">
        <v>445</v>
      </c>
      <c r="C126" s="196">
        <v>0</v>
      </c>
      <c r="D126" s="196">
        <v>96600</v>
      </c>
      <c r="E126" s="196">
        <v>96600</v>
      </c>
      <c r="F126" s="379">
        <v>0</v>
      </c>
      <c r="G126" s="662"/>
    </row>
    <row r="127" spans="1:11" x14ac:dyDescent="0.25">
      <c r="A127" s="389" t="s">
        <v>831</v>
      </c>
      <c r="B127" s="195" t="s">
        <v>832</v>
      </c>
      <c r="C127" s="196">
        <v>501800</v>
      </c>
      <c r="D127" s="196">
        <v>501800</v>
      </c>
      <c r="E127" s="196">
        <v>501800</v>
      </c>
      <c r="F127" s="379">
        <v>-501800</v>
      </c>
      <c r="G127" s="662"/>
    </row>
    <row r="128" spans="1:11" x14ac:dyDescent="0.25">
      <c r="A128" s="389" t="s">
        <v>833</v>
      </c>
      <c r="B128" s="195" t="s">
        <v>834</v>
      </c>
      <c r="C128" s="196">
        <v>402311.5</v>
      </c>
      <c r="D128" s="196">
        <v>402311.5</v>
      </c>
      <c r="E128" s="196">
        <v>393291.62</v>
      </c>
      <c r="F128" s="379">
        <v>-393291.62</v>
      </c>
      <c r="G128" s="662"/>
    </row>
    <row r="129" spans="1:11" x14ac:dyDescent="0.25">
      <c r="A129" s="349" t="s">
        <v>901</v>
      </c>
      <c r="B129" s="349" t="s">
        <v>902</v>
      </c>
      <c r="C129" s="350">
        <v>0</v>
      </c>
      <c r="D129" s="350">
        <v>321000</v>
      </c>
      <c r="E129" s="350">
        <v>321000</v>
      </c>
      <c r="F129" s="350">
        <v>0</v>
      </c>
      <c r="G129" s="662"/>
    </row>
    <row r="130" spans="1:11" x14ac:dyDescent="0.25">
      <c r="A130" s="349" t="s">
        <v>903</v>
      </c>
      <c r="B130" s="349" t="s">
        <v>904</v>
      </c>
      <c r="C130" s="350">
        <v>0</v>
      </c>
      <c r="D130" s="350">
        <v>196000</v>
      </c>
      <c r="E130" s="350">
        <v>196000</v>
      </c>
      <c r="F130" s="350">
        <v>0</v>
      </c>
      <c r="G130" s="662"/>
    </row>
    <row r="131" spans="1:11" x14ac:dyDescent="0.25">
      <c r="A131" s="349" t="s">
        <v>905</v>
      </c>
      <c r="B131" s="349" t="s">
        <v>906</v>
      </c>
      <c r="C131" s="350">
        <v>0</v>
      </c>
      <c r="D131" s="350">
        <v>400626</v>
      </c>
      <c r="E131" s="350">
        <v>400626</v>
      </c>
      <c r="F131" s="350">
        <v>0</v>
      </c>
      <c r="G131" s="662"/>
    </row>
    <row r="132" spans="1:11" x14ac:dyDescent="0.25">
      <c r="A132" s="389">
        <v>210104051</v>
      </c>
      <c r="B132" s="195" t="s">
        <v>449</v>
      </c>
      <c r="C132" s="196">
        <v>292733.90999999997</v>
      </c>
      <c r="D132" s="196">
        <v>289741.93</v>
      </c>
      <c r="E132" s="196">
        <v>419009.94</v>
      </c>
      <c r="F132" s="379">
        <v>-422001.91999999998</v>
      </c>
      <c r="G132" s="662"/>
    </row>
    <row r="133" spans="1:11" x14ac:dyDescent="0.25">
      <c r="A133" s="389">
        <v>210104052</v>
      </c>
      <c r="B133" s="195" t="s">
        <v>451</v>
      </c>
      <c r="C133" s="196">
        <v>19769.490000000002</v>
      </c>
      <c r="D133" s="196">
        <v>64464.41</v>
      </c>
      <c r="E133" s="196">
        <v>211693.21</v>
      </c>
      <c r="F133" s="379">
        <v>-166998.29</v>
      </c>
      <c r="G133" s="662"/>
    </row>
    <row r="134" spans="1:11" x14ac:dyDescent="0.25">
      <c r="A134" s="389">
        <v>210104053</v>
      </c>
      <c r="B134" s="195" t="s">
        <v>756</v>
      </c>
      <c r="C134" s="196">
        <v>18461.14</v>
      </c>
      <c r="D134" s="196">
        <v>18461.14</v>
      </c>
      <c r="E134" s="196">
        <v>68054.34</v>
      </c>
      <c r="F134" s="379">
        <v>-68054.34</v>
      </c>
      <c r="G134" s="662"/>
    </row>
    <row r="135" spans="1:11" ht="15.75" thickBot="1" x14ac:dyDescent="0.3">
      <c r="A135" s="391">
        <v>210104054</v>
      </c>
      <c r="B135" s="392" t="s">
        <v>758</v>
      </c>
      <c r="C135" s="393">
        <v>939774.96</v>
      </c>
      <c r="D135" s="393">
        <v>313129.8</v>
      </c>
      <c r="E135" s="393">
        <v>313680.59999999998</v>
      </c>
      <c r="F135" s="394">
        <v>-940325.76</v>
      </c>
      <c r="G135" s="667"/>
    </row>
    <row r="136" spans="1:11" s="531" customFormat="1" x14ac:dyDescent="0.25">
      <c r="A136" s="617" t="s">
        <v>1040</v>
      </c>
      <c r="B136" s="618" t="s">
        <v>1041</v>
      </c>
      <c r="C136" s="619">
        <v>0</v>
      </c>
      <c r="D136" s="619">
        <v>0</v>
      </c>
      <c r="E136" s="619">
        <v>7000000</v>
      </c>
      <c r="F136" s="620">
        <v>-7000000</v>
      </c>
      <c r="G136" s="669">
        <f>+F136+F137</f>
        <v>-398930000</v>
      </c>
      <c r="H136" s="335" t="s">
        <v>706</v>
      </c>
      <c r="I136" s="536"/>
      <c r="J136" s="339"/>
      <c r="K136" s="337"/>
    </row>
    <row r="137" spans="1:11" s="531" customFormat="1" ht="15.75" thickBot="1" x14ac:dyDescent="0.3">
      <c r="A137" s="621" t="s">
        <v>1042</v>
      </c>
      <c r="B137" s="622" t="s">
        <v>1043</v>
      </c>
      <c r="C137" s="623">
        <v>0</v>
      </c>
      <c r="D137" s="623">
        <v>0</v>
      </c>
      <c r="E137" s="623">
        <v>391930000</v>
      </c>
      <c r="F137" s="624">
        <v>-391930000</v>
      </c>
      <c r="G137" s="671"/>
      <c r="H137" s="536">
        <f>+'Notas FINAL'!I208</f>
        <v>398930000</v>
      </c>
      <c r="I137" s="536">
        <f>+'ESF Julio-2021'!C34</f>
        <v>398930000</v>
      </c>
      <c r="J137" s="339">
        <f>+G136+H137</f>
        <v>0</v>
      </c>
      <c r="K137" s="339">
        <f>+G136+I137</f>
        <v>0</v>
      </c>
    </row>
    <row r="138" spans="1:11" x14ac:dyDescent="0.25">
      <c r="A138" s="376">
        <v>210108001</v>
      </c>
      <c r="B138" s="200" t="s">
        <v>455</v>
      </c>
      <c r="C138" s="201">
        <v>388196.53</v>
      </c>
      <c r="D138" s="201">
        <v>0</v>
      </c>
      <c r="E138" s="201">
        <v>20554.84</v>
      </c>
      <c r="F138" s="377">
        <v>-408751.37</v>
      </c>
      <c r="G138" s="663">
        <f>SUM(F138:F144)</f>
        <v>-84981263.579999998</v>
      </c>
    </row>
    <row r="139" spans="1:11" x14ac:dyDescent="0.25">
      <c r="A139" s="378">
        <v>210108002</v>
      </c>
      <c r="B139" s="195" t="s">
        <v>457</v>
      </c>
      <c r="C139" s="196">
        <v>538374.9</v>
      </c>
      <c r="D139" s="196">
        <v>13946.42</v>
      </c>
      <c r="E139" s="196">
        <v>0</v>
      </c>
      <c r="F139" s="379">
        <v>-524428.48</v>
      </c>
      <c r="G139" s="663"/>
    </row>
    <row r="140" spans="1:11" x14ac:dyDescent="0.25">
      <c r="A140" s="378">
        <v>210108003</v>
      </c>
      <c r="B140" s="195" t="s">
        <v>459</v>
      </c>
      <c r="C140" s="196">
        <v>984911.68</v>
      </c>
      <c r="D140" s="196">
        <v>0</v>
      </c>
      <c r="E140" s="196">
        <v>0</v>
      </c>
      <c r="F140" s="379">
        <v>-984911.68</v>
      </c>
      <c r="G140" s="663"/>
      <c r="H140" s="335" t="s">
        <v>1070</v>
      </c>
    </row>
    <row r="141" spans="1:11" x14ac:dyDescent="0.25">
      <c r="A141" s="378">
        <v>210108004</v>
      </c>
      <c r="B141" s="195" t="s">
        <v>461</v>
      </c>
      <c r="C141" s="196">
        <v>1039327.05</v>
      </c>
      <c r="D141" s="196">
        <v>0</v>
      </c>
      <c r="E141" s="196">
        <v>0</v>
      </c>
      <c r="F141" s="379">
        <v>-1039327.05</v>
      </c>
      <c r="G141" s="663"/>
      <c r="H141" s="249">
        <f>+'Notas FINAL'!I169</f>
        <v>84981263.579999998</v>
      </c>
      <c r="I141" s="298"/>
      <c r="J141" s="401">
        <f>+G138+H141</f>
        <v>0</v>
      </c>
    </row>
    <row r="142" spans="1:11" x14ac:dyDescent="0.25">
      <c r="A142" s="378" t="s">
        <v>870</v>
      </c>
      <c r="B142" s="195" t="s">
        <v>871</v>
      </c>
      <c r="C142" s="196">
        <v>117410.5</v>
      </c>
      <c r="D142" s="196">
        <v>112922.25</v>
      </c>
      <c r="E142" s="196">
        <v>12110</v>
      </c>
      <c r="F142" s="379">
        <v>-16598.25</v>
      </c>
      <c r="G142" s="663"/>
    </row>
    <row r="143" spans="1:11" x14ac:dyDescent="0.25">
      <c r="A143" s="378">
        <v>210108010</v>
      </c>
      <c r="B143" s="195" t="s">
        <v>463</v>
      </c>
      <c r="C143" s="196">
        <v>28253320.84</v>
      </c>
      <c r="D143" s="196">
        <v>6319129.1100000003</v>
      </c>
      <c r="E143" s="196">
        <v>1881133.49</v>
      </c>
      <c r="F143" s="379">
        <v>-23815325.219999999</v>
      </c>
      <c r="G143" s="663"/>
    </row>
    <row r="144" spans="1:11" ht="15.75" thickBot="1" x14ac:dyDescent="0.3">
      <c r="A144" s="384">
        <v>210108011</v>
      </c>
      <c r="B144" s="202" t="s">
        <v>465</v>
      </c>
      <c r="C144" s="203">
        <v>58077595.549999997</v>
      </c>
      <c r="D144" s="203">
        <v>0</v>
      </c>
      <c r="E144" s="203">
        <v>114325.98</v>
      </c>
      <c r="F144" s="385">
        <v>-58191921.530000001</v>
      </c>
      <c r="G144" s="664"/>
      <c r="H144" s="308"/>
      <c r="I144" s="308"/>
    </row>
    <row r="145" spans="1:11" x14ac:dyDescent="0.25">
      <c r="A145" s="341">
        <v>210109001</v>
      </c>
      <c r="B145" s="382" t="s">
        <v>467</v>
      </c>
      <c r="C145" s="365">
        <v>1454921.71</v>
      </c>
      <c r="D145" s="365">
        <v>3239665.56</v>
      </c>
      <c r="E145" s="365">
        <v>3466523.58</v>
      </c>
      <c r="F145" s="397">
        <v>-1681779.73</v>
      </c>
      <c r="G145" s="668">
        <f>SUM(F145:F151)</f>
        <v>-223092241.08999997</v>
      </c>
    </row>
    <row r="146" spans="1:11" x14ac:dyDescent="0.25">
      <c r="A146" s="357">
        <v>210109002</v>
      </c>
      <c r="B146" s="287" t="s">
        <v>469</v>
      </c>
      <c r="C146" s="288">
        <v>2120778</v>
      </c>
      <c r="D146" s="288">
        <v>4906116.3600000003</v>
      </c>
      <c r="E146" s="288">
        <v>3466523.58</v>
      </c>
      <c r="F146" s="398">
        <v>-681185.22</v>
      </c>
      <c r="G146" s="662"/>
    </row>
    <row r="147" spans="1:11" x14ac:dyDescent="0.25">
      <c r="A147" s="357">
        <v>210109003</v>
      </c>
      <c r="B147" s="287" t="s">
        <v>471</v>
      </c>
      <c r="C147" s="288">
        <v>245703.96</v>
      </c>
      <c r="D147" s="288">
        <v>754787.11</v>
      </c>
      <c r="E147" s="288">
        <v>533311.31999999995</v>
      </c>
      <c r="F147" s="398">
        <v>-24228.17</v>
      </c>
      <c r="G147" s="662"/>
      <c r="H147" s="335" t="s">
        <v>1070</v>
      </c>
    </row>
    <row r="148" spans="1:11" x14ac:dyDescent="0.25">
      <c r="A148" s="357">
        <v>210109005</v>
      </c>
      <c r="B148" s="287" t="s">
        <v>473</v>
      </c>
      <c r="C148" s="288">
        <v>737300.84</v>
      </c>
      <c r="D148" s="288">
        <v>1495230.25</v>
      </c>
      <c r="E148" s="288">
        <v>1599933.96</v>
      </c>
      <c r="F148" s="398">
        <v>-842004.55</v>
      </c>
      <c r="G148" s="662"/>
      <c r="H148" s="249">
        <f>+'Notas FINAL'!I178</f>
        <v>223092241.08999997</v>
      </c>
      <c r="J148" s="401">
        <f>+G145+H148</f>
        <v>0</v>
      </c>
    </row>
    <row r="149" spans="1:11" x14ac:dyDescent="0.25">
      <c r="A149" s="357">
        <v>210109007</v>
      </c>
      <c r="B149" s="287" t="s">
        <v>475</v>
      </c>
      <c r="C149" s="288">
        <v>549063.77</v>
      </c>
      <c r="D149" s="288">
        <v>996820.19</v>
      </c>
      <c r="E149" s="288">
        <v>1066622.6399999999</v>
      </c>
      <c r="F149" s="398">
        <v>-618866.22</v>
      </c>
      <c r="G149" s="662"/>
    </row>
    <row r="150" spans="1:11" ht="15.75" thickBot="1" x14ac:dyDescent="0.3">
      <c r="A150" s="357">
        <v>210109010</v>
      </c>
      <c r="B150" s="287" t="s">
        <v>477</v>
      </c>
      <c r="C150" s="288">
        <v>285422091.49000001</v>
      </c>
      <c r="D150" s="288">
        <v>637304127.36000001</v>
      </c>
      <c r="E150" s="288">
        <v>567335133.07000005</v>
      </c>
      <c r="F150" s="398">
        <v>-215453097.19999999</v>
      </c>
      <c r="G150" s="662"/>
      <c r="H150" s="421" t="s">
        <v>1071</v>
      </c>
    </row>
    <row r="151" spans="1:11" ht="15.75" thickBot="1" x14ac:dyDescent="0.3">
      <c r="A151" s="342" t="s">
        <v>797</v>
      </c>
      <c r="B151" s="383" t="s">
        <v>798</v>
      </c>
      <c r="C151" s="369">
        <v>2841039.19</v>
      </c>
      <c r="D151" s="369">
        <v>2841039.19</v>
      </c>
      <c r="E151" s="369">
        <v>3791080</v>
      </c>
      <c r="F151" s="399">
        <v>-3791080</v>
      </c>
      <c r="G151" s="400">
        <f>+G109+G138+G145</f>
        <v>-396808919.35999995</v>
      </c>
      <c r="H151" s="249">
        <f>+'Notas FINAL'!I180</f>
        <v>396808919.35999995</v>
      </c>
      <c r="I151" s="298">
        <f>+'ESF Julio-2021'!C32</f>
        <v>396808919.36000001</v>
      </c>
      <c r="J151" s="339">
        <f>+G151+H151</f>
        <v>0</v>
      </c>
      <c r="K151" s="339">
        <f>+G151+I151</f>
        <v>0</v>
      </c>
    </row>
    <row r="152" spans="1:11" x14ac:dyDescent="0.25">
      <c r="A152" s="207">
        <v>219801101</v>
      </c>
      <c r="B152" s="376" t="s">
        <v>479</v>
      </c>
      <c r="C152" s="201">
        <v>210104961.63999999</v>
      </c>
      <c r="D152" s="201">
        <v>16800</v>
      </c>
      <c r="E152" s="201">
        <v>0</v>
      </c>
      <c r="F152" s="377">
        <v>-210088161.63999999</v>
      </c>
      <c r="G152" s="414" t="s">
        <v>841</v>
      </c>
    </row>
    <row r="153" spans="1:11" x14ac:dyDescent="0.25">
      <c r="A153" s="208">
        <v>219801102</v>
      </c>
      <c r="B153" s="378" t="s">
        <v>481</v>
      </c>
      <c r="C153" s="196">
        <v>9965345.9000000004</v>
      </c>
      <c r="D153" s="196">
        <v>346492.64</v>
      </c>
      <c r="E153" s="196">
        <v>0</v>
      </c>
      <c r="F153" s="379">
        <v>-9618853.2599999998</v>
      </c>
      <c r="G153" s="665">
        <f>SUM(F152:F154)</f>
        <v>-773515032.22000003</v>
      </c>
    </row>
    <row r="154" spans="1:11" ht="15.75" thickBot="1" x14ac:dyDescent="0.3">
      <c r="A154" s="208">
        <v>219801103</v>
      </c>
      <c r="B154" s="380" t="s">
        <v>483</v>
      </c>
      <c r="C154" s="206">
        <v>573197745.45000005</v>
      </c>
      <c r="D154" s="206">
        <v>19389728.129999999</v>
      </c>
      <c r="E154" s="206">
        <v>0</v>
      </c>
      <c r="F154" s="381">
        <v>-553808017.32000005</v>
      </c>
      <c r="G154" s="666"/>
      <c r="H154" s="249">
        <f>+'Notas FINAL'!I240</f>
        <v>773515032.22000003</v>
      </c>
      <c r="I154" s="249">
        <f>+'ESF Julio-2021'!C36</f>
        <v>773515032.22000003</v>
      </c>
      <c r="J154" s="339">
        <f>+G153+H154</f>
        <v>0</v>
      </c>
      <c r="K154" s="339">
        <f>+G153+I154</f>
        <v>0</v>
      </c>
    </row>
    <row r="155" spans="1:11" s="213" customFormat="1" x14ac:dyDescent="0.25">
      <c r="A155" s="319"/>
      <c r="B155" s="320"/>
      <c r="C155" s="321"/>
      <c r="D155" s="321"/>
      <c r="E155" s="321"/>
      <c r="F155" s="563">
        <f>SUM(F2:F154)</f>
        <v>1910430263.1499996</v>
      </c>
      <c r="G155" s="323"/>
      <c r="H155" s="333"/>
      <c r="I155" s="333"/>
      <c r="J155" s="402"/>
      <c r="K155" s="403"/>
    </row>
    <row r="156" spans="1:11" s="213" customFormat="1" x14ac:dyDescent="0.25">
      <c r="A156" s="319"/>
      <c r="B156" s="320"/>
      <c r="C156" s="321"/>
      <c r="D156" s="321"/>
      <c r="E156" s="321"/>
      <c r="F156" s="322"/>
      <c r="G156" s="323"/>
      <c r="H156" s="333"/>
      <c r="I156" s="333"/>
      <c r="J156" s="402"/>
      <c r="K156" s="403"/>
    </row>
    <row r="157" spans="1:11" s="213" customFormat="1" x14ac:dyDescent="0.25">
      <c r="A157" s="319"/>
      <c r="B157" s="320"/>
      <c r="C157" s="321"/>
      <c r="D157" s="321"/>
      <c r="E157" s="321"/>
      <c r="F157" s="322"/>
      <c r="G157" s="323"/>
      <c r="H157" s="333"/>
      <c r="I157" s="333"/>
      <c r="J157" s="402"/>
      <c r="K157" s="403"/>
    </row>
    <row r="158" spans="1:11" s="213" customFormat="1" x14ac:dyDescent="0.25">
      <c r="A158" s="319"/>
      <c r="B158" s="320"/>
      <c r="C158" s="321"/>
      <c r="D158" s="321"/>
      <c r="E158" s="321"/>
      <c r="F158" s="322"/>
      <c r="G158" s="323"/>
      <c r="H158" s="333"/>
      <c r="I158" s="333"/>
      <c r="J158" s="402"/>
      <c r="K158" s="403"/>
    </row>
    <row r="159" spans="1:11" s="213" customFormat="1" x14ac:dyDescent="0.25">
      <c r="A159" s="319"/>
      <c r="B159" s="320"/>
      <c r="C159" s="321"/>
      <c r="D159" s="321"/>
      <c r="E159" s="321"/>
      <c r="F159" s="322"/>
      <c r="G159" s="323"/>
      <c r="H159" s="333"/>
      <c r="I159" s="333"/>
      <c r="J159" s="402"/>
      <c r="K159" s="403"/>
    </row>
    <row r="160" spans="1:11" s="213" customFormat="1" ht="15.75" thickBot="1" x14ac:dyDescent="0.3">
      <c r="A160" s="319"/>
      <c r="B160" s="320"/>
      <c r="C160" s="321"/>
      <c r="D160" s="321"/>
      <c r="E160" s="321"/>
      <c r="F160" s="322"/>
      <c r="G160" s="323"/>
      <c r="H160" s="333"/>
      <c r="I160" s="333"/>
      <c r="J160" s="402"/>
      <c r="K160" s="403"/>
    </row>
    <row r="161" spans="1:7" x14ac:dyDescent="0.25">
      <c r="A161" s="195">
        <v>310201002</v>
      </c>
      <c r="B161" s="200" t="s">
        <v>485</v>
      </c>
      <c r="C161" s="201"/>
      <c r="D161" s="201"/>
      <c r="E161" s="201"/>
      <c r="F161" s="201"/>
      <c r="G161" s="660"/>
    </row>
    <row r="162" spans="1:7" x14ac:dyDescent="0.25">
      <c r="A162" s="195">
        <v>310301001</v>
      </c>
      <c r="B162" s="195" t="s">
        <v>487</v>
      </c>
      <c r="C162" s="196"/>
      <c r="D162" s="196"/>
      <c r="E162" s="196"/>
      <c r="F162" s="196"/>
      <c r="G162" s="661"/>
    </row>
    <row r="163" spans="1:7" x14ac:dyDescent="0.25">
      <c r="A163" s="195">
        <v>410298001</v>
      </c>
      <c r="B163" s="195" t="s">
        <v>41</v>
      </c>
      <c r="C163" s="196"/>
      <c r="D163" s="196"/>
      <c r="E163" s="196"/>
      <c r="F163" s="196"/>
      <c r="G163" s="661"/>
    </row>
    <row r="164" spans="1:7" x14ac:dyDescent="0.25">
      <c r="A164" s="195">
        <v>410298002</v>
      </c>
      <c r="B164" s="195" t="s">
        <v>43</v>
      </c>
      <c r="C164" s="196"/>
      <c r="D164" s="196"/>
      <c r="E164" s="196"/>
      <c r="F164" s="196"/>
      <c r="G164" s="661"/>
    </row>
    <row r="165" spans="1:7" x14ac:dyDescent="0.25">
      <c r="A165" s="195">
        <v>410298003</v>
      </c>
      <c r="B165" s="195" t="s">
        <v>45</v>
      </c>
      <c r="C165" s="196"/>
      <c r="D165" s="196"/>
      <c r="E165" s="196"/>
      <c r="F165" s="196"/>
      <c r="G165" s="661"/>
    </row>
    <row r="166" spans="1:7" x14ac:dyDescent="0.25">
      <c r="A166" s="195">
        <v>410298004</v>
      </c>
      <c r="B166" s="195" t="s">
        <v>47</v>
      </c>
      <c r="C166" s="196"/>
      <c r="D166" s="196"/>
      <c r="E166" s="196"/>
      <c r="F166" s="196"/>
      <c r="G166" s="661"/>
    </row>
    <row r="167" spans="1:7" x14ac:dyDescent="0.25">
      <c r="A167" s="195">
        <v>410298008</v>
      </c>
      <c r="B167" s="195" t="s">
        <v>49</v>
      </c>
      <c r="C167" s="196"/>
      <c r="D167" s="196"/>
      <c r="E167" s="196"/>
      <c r="F167" s="196"/>
      <c r="G167" s="661"/>
    </row>
    <row r="168" spans="1:7" x14ac:dyDescent="0.25">
      <c r="A168" s="195">
        <v>410298009</v>
      </c>
      <c r="B168" s="195" t="s">
        <v>51</v>
      </c>
      <c r="C168" s="196"/>
      <c r="D168" s="196"/>
      <c r="E168" s="196"/>
      <c r="F168" s="196"/>
      <c r="G168" s="661"/>
    </row>
    <row r="169" spans="1:7" x14ac:dyDescent="0.25">
      <c r="A169" s="195">
        <v>410298010</v>
      </c>
      <c r="B169" s="195" t="s">
        <v>53</v>
      </c>
      <c r="C169" s="196"/>
      <c r="D169" s="196"/>
      <c r="E169" s="196"/>
      <c r="F169" s="196"/>
      <c r="G169" s="661"/>
    </row>
    <row r="170" spans="1:7" x14ac:dyDescent="0.25">
      <c r="A170" s="195">
        <v>410298030</v>
      </c>
      <c r="B170" s="195" t="s">
        <v>55</v>
      </c>
      <c r="C170" s="196"/>
      <c r="D170" s="196"/>
      <c r="E170" s="196"/>
      <c r="F170" s="196"/>
      <c r="G170" s="661"/>
    </row>
    <row r="171" spans="1:7" x14ac:dyDescent="0.25">
      <c r="A171" s="195">
        <v>410298031</v>
      </c>
      <c r="B171" s="195" t="s">
        <v>57</v>
      </c>
      <c r="C171" s="196"/>
      <c r="D171" s="196"/>
      <c r="E171" s="196"/>
      <c r="F171" s="196"/>
      <c r="G171" s="661"/>
    </row>
    <row r="172" spans="1:7" x14ac:dyDescent="0.25">
      <c r="A172" s="195">
        <v>410298032</v>
      </c>
      <c r="B172" s="195" t="s">
        <v>59</v>
      </c>
      <c r="C172" s="196"/>
      <c r="D172" s="196"/>
      <c r="E172" s="196"/>
      <c r="F172" s="196"/>
      <c r="G172" s="661"/>
    </row>
    <row r="173" spans="1:7" x14ac:dyDescent="0.25">
      <c r="A173" s="195">
        <v>410298100</v>
      </c>
      <c r="B173" s="195" t="s">
        <v>61</v>
      </c>
      <c r="C173" s="196"/>
      <c r="D173" s="196"/>
      <c r="E173" s="196"/>
      <c r="F173" s="196"/>
      <c r="G173" s="661"/>
    </row>
    <row r="174" spans="1:7" x14ac:dyDescent="0.25">
      <c r="A174" s="195">
        <v>410298998</v>
      </c>
      <c r="B174" s="195" t="s">
        <v>63</v>
      </c>
      <c r="C174" s="196"/>
      <c r="D174" s="196"/>
      <c r="E174" s="196"/>
      <c r="F174" s="196"/>
      <c r="G174" s="209"/>
    </row>
    <row r="175" spans="1:7" x14ac:dyDescent="0.25">
      <c r="A175" s="195">
        <v>510101001</v>
      </c>
      <c r="B175" s="195" t="s">
        <v>69</v>
      </c>
      <c r="C175" s="196"/>
      <c r="D175" s="196"/>
      <c r="E175" s="196"/>
      <c r="F175" s="196"/>
    </row>
    <row r="176" spans="1:7" x14ac:dyDescent="0.25">
      <c r="A176" s="195">
        <v>510101002</v>
      </c>
      <c r="B176" s="195" t="s">
        <v>71</v>
      </c>
      <c r="C176" s="196"/>
      <c r="D176" s="196"/>
      <c r="E176" s="196"/>
      <c r="F176" s="196"/>
    </row>
    <row r="177" spans="1:6" x14ac:dyDescent="0.25">
      <c r="A177" s="195">
        <v>510101003</v>
      </c>
      <c r="B177" s="195" t="s">
        <v>73</v>
      </c>
      <c r="C177" s="196"/>
      <c r="D177" s="196"/>
      <c r="E177" s="196"/>
      <c r="F177" s="196"/>
    </row>
    <row r="178" spans="1:6" x14ac:dyDescent="0.25">
      <c r="A178" s="195">
        <v>510101004</v>
      </c>
      <c r="B178" s="195" t="s">
        <v>75</v>
      </c>
      <c r="C178" s="196"/>
      <c r="D178" s="196"/>
      <c r="E178" s="196"/>
      <c r="F178" s="196"/>
    </row>
    <row r="179" spans="1:6" x14ac:dyDescent="0.25">
      <c r="A179" s="195">
        <v>510101005</v>
      </c>
      <c r="B179" s="195" t="s">
        <v>77</v>
      </c>
      <c r="C179" s="196"/>
      <c r="D179" s="196"/>
      <c r="E179" s="196"/>
      <c r="F179" s="196"/>
    </row>
    <row r="180" spans="1:6" x14ac:dyDescent="0.25">
      <c r="A180" s="195">
        <v>510101006</v>
      </c>
      <c r="B180" s="195" t="s">
        <v>79</v>
      </c>
      <c r="C180" s="196"/>
      <c r="D180" s="196"/>
      <c r="E180" s="196"/>
      <c r="F180" s="196"/>
    </row>
    <row r="181" spans="1:6" x14ac:dyDescent="0.25">
      <c r="A181" s="195">
        <v>510101007</v>
      </c>
      <c r="B181" s="195" t="s">
        <v>81</v>
      </c>
      <c r="C181" s="196"/>
      <c r="D181" s="196"/>
      <c r="E181" s="196"/>
      <c r="F181" s="196"/>
    </row>
    <row r="182" spans="1:6" x14ac:dyDescent="0.25">
      <c r="A182" s="195">
        <v>510101008</v>
      </c>
      <c r="B182" s="195" t="s">
        <v>83</v>
      </c>
      <c r="C182" s="196"/>
      <c r="D182" s="196"/>
      <c r="E182" s="196"/>
      <c r="F182" s="196"/>
    </row>
    <row r="183" spans="1:6" x14ac:dyDescent="0.25">
      <c r="A183" s="195">
        <v>510101009</v>
      </c>
      <c r="B183" s="195" t="s">
        <v>85</v>
      </c>
      <c r="C183" s="196"/>
      <c r="D183" s="196"/>
      <c r="E183" s="196"/>
      <c r="F183" s="196"/>
    </row>
    <row r="184" spans="1:6" x14ac:dyDescent="0.25">
      <c r="A184" s="195">
        <v>510101010</v>
      </c>
      <c r="B184" s="195" t="s">
        <v>87</v>
      </c>
      <c r="C184" s="196"/>
      <c r="D184" s="196"/>
      <c r="E184" s="196"/>
      <c r="F184" s="196"/>
    </row>
    <row r="185" spans="1:6" x14ac:dyDescent="0.25">
      <c r="A185" s="195">
        <v>510101011</v>
      </c>
      <c r="B185" s="195" t="s">
        <v>89</v>
      </c>
      <c r="C185" s="196"/>
      <c r="D185" s="196"/>
      <c r="E185" s="196"/>
      <c r="F185" s="196"/>
    </row>
    <row r="186" spans="1:6" x14ac:dyDescent="0.25">
      <c r="A186" s="195">
        <v>510101012</v>
      </c>
      <c r="B186" s="195" t="s">
        <v>91</v>
      </c>
      <c r="C186" s="196"/>
      <c r="D186" s="196"/>
      <c r="E186" s="196"/>
      <c r="F186" s="196"/>
    </row>
    <row r="187" spans="1:6" x14ac:dyDescent="0.25">
      <c r="A187" s="195">
        <v>510101013</v>
      </c>
      <c r="B187" s="195" t="s">
        <v>93</v>
      </c>
      <c r="C187" s="196"/>
      <c r="D187" s="196"/>
      <c r="E187" s="196"/>
      <c r="F187" s="196"/>
    </row>
    <row r="188" spans="1:6" x14ac:dyDescent="0.25">
      <c r="A188" s="195">
        <v>510101014</v>
      </c>
      <c r="B188" s="195" t="s">
        <v>95</v>
      </c>
      <c r="C188" s="196"/>
      <c r="D188" s="196"/>
      <c r="E188" s="196"/>
      <c r="F188" s="196"/>
    </row>
    <row r="189" spans="1:6" x14ac:dyDescent="0.25">
      <c r="A189" s="195">
        <v>510101015</v>
      </c>
      <c r="B189" s="195" t="s">
        <v>97</v>
      </c>
      <c r="C189" s="196"/>
      <c r="D189" s="196"/>
      <c r="E189" s="196"/>
      <c r="F189" s="196"/>
    </row>
    <row r="190" spans="1:6" x14ac:dyDescent="0.25">
      <c r="A190" s="195">
        <v>510101017</v>
      </c>
      <c r="B190" s="195" t="s">
        <v>99</v>
      </c>
      <c r="C190" s="196"/>
      <c r="D190" s="196"/>
      <c r="E190" s="196"/>
      <c r="F190" s="196"/>
    </row>
    <row r="191" spans="1:6" x14ac:dyDescent="0.25">
      <c r="A191" s="195">
        <v>510101018</v>
      </c>
      <c r="B191" s="195" t="s">
        <v>101</v>
      </c>
      <c r="C191" s="196"/>
      <c r="D191" s="196"/>
      <c r="E191" s="196"/>
      <c r="F191" s="196"/>
    </row>
    <row r="192" spans="1:6" x14ac:dyDescent="0.25">
      <c r="A192" s="195">
        <v>510101020</v>
      </c>
      <c r="B192" s="195" t="s">
        <v>103</v>
      </c>
      <c r="C192" s="196"/>
      <c r="D192" s="196"/>
      <c r="E192" s="196"/>
      <c r="F192" s="196"/>
    </row>
    <row r="193" spans="1:6" x14ac:dyDescent="0.25">
      <c r="A193" s="195">
        <v>510101021</v>
      </c>
      <c r="B193" s="195" t="s">
        <v>105</v>
      </c>
      <c r="C193" s="196"/>
      <c r="D193" s="196"/>
      <c r="E193" s="196"/>
      <c r="F193" s="196"/>
    </row>
    <row r="194" spans="1:6" x14ac:dyDescent="0.25">
      <c r="A194" s="195">
        <v>510101025</v>
      </c>
      <c r="B194" s="195" t="s">
        <v>107</v>
      </c>
      <c r="C194" s="196"/>
      <c r="D194" s="196"/>
      <c r="E194" s="196"/>
      <c r="F194" s="196"/>
    </row>
    <row r="195" spans="1:6" x14ac:dyDescent="0.25">
      <c r="A195" s="195">
        <v>510101030</v>
      </c>
      <c r="B195" s="195" t="s">
        <v>109</v>
      </c>
      <c r="C195" s="196"/>
      <c r="D195" s="196"/>
      <c r="E195" s="196"/>
      <c r="F195" s="196"/>
    </row>
    <row r="196" spans="1:6" x14ac:dyDescent="0.25">
      <c r="A196" s="195">
        <v>510101031</v>
      </c>
      <c r="B196" s="195" t="s">
        <v>111</v>
      </c>
      <c r="C196" s="196"/>
      <c r="D196" s="196"/>
      <c r="E196" s="196"/>
      <c r="F196" s="196"/>
    </row>
    <row r="197" spans="1:6" x14ac:dyDescent="0.25">
      <c r="A197" s="195">
        <v>510101032</v>
      </c>
      <c r="B197" s="195" t="s">
        <v>113</v>
      </c>
      <c r="C197" s="196"/>
      <c r="D197" s="196"/>
      <c r="E197" s="196"/>
      <c r="F197" s="196"/>
    </row>
    <row r="198" spans="1:6" x14ac:dyDescent="0.25">
      <c r="A198" s="195">
        <v>510102001</v>
      </c>
      <c r="B198" s="195" t="s">
        <v>117</v>
      </c>
      <c r="C198" s="196"/>
      <c r="D198" s="196"/>
      <c r="E198" s="196"/>
      <c r="F198" s="196"/>
    </row>
    <row r="199" spans="1:6" x14ac:dyDescent="0.25">
      <c r="A199" s="195">
        <v>510102002</v>
      </c>
      <c r="B199" s="195" t="s">
        <v>119</v>
      </c>
      <c r="C199" s="196"/>
      <c r="D199" s="196"/>
      <c r="E199" s="196"/>
      <c r="F199" s="196"/>
    </row>
    <row r="200" spans="1:6" x14ac:dyDescent="0.25">
      <c r="A200" s="195">
        <v>510102003</v>
      </c>
      <c r="B200" s="195" t="s">
        <v>121</v>
      </c>
      <c r="C200" s="196"/>
      <c r="D200" s="196"/>
      <c r="E200" s="196"/>
      <c r="F200" s="196"/>
    </row>
    <row r="201" spans="1:6" x14ac:dyDescent="0.25">
      <c r="A201" s="195">
        <v>510102004</v>
      </c>
      <c r="B201" s="195" t="s">
        <v>123</v>
      </c>
      <c r="C201" s="196"/>
      <c r="D201" s="196"/>
      <c r="E201" s="196"/>
      <c r="F201" s="196"/>
    </row>
    <row r="202" spans="1:6" x14ac:dyDescent="0.25">
      <c r="A202" s="195">
        <v>510102005</v>
      </c>
      <c r="B202" s="195" t="s">
        <v>125</v>
      </c>
      <c r="C202" s="196"/>
      <c r="D202" s="196"/>
      <c r="E202" s="196"/>
      <c r="F202" s="196"/>
    </row>
    <row r="203" spans="1:6" x14ac:dyDescent="0.25">
      <c r="A203" s="195">
        <v>510102006</v>
      </c>
      <c r="B203" s="195" t="s">
        <v>127</v>
      </c>
      <c r="C203" s="196"/>
      <c r="D203" s="196"/>
      <c r="E203" s="196"/>
      <c r="F203" s="196"/>
    </row>
    <row r="204" spans="1:6" x14ac:dyDescent="0.25">
      <c r="A204" s="195">
        <v>510102007</v>
      </c>
      <c r="B204" s="195" t="s">
        <v>129</v>
      </c>
      <c r="C204" s="196"/>
      <c r="D204" s="196"/>
      <c r="E204" s="196"/>
      <c r="F204" s="196"/>
    </row>
    <row r="205" spans="1:6" x14ac:dyDescent="0.25">
      <c r="A205" s="195">
        <v>510102008</v>
      </c>
      <c r="B205" s="195" t="s">
        <v>131</v>
      </c>
      <c r="C205" s="196"/>
      <c r="D205" s="196"/>
      <c r="E205" s="196"/>
      <c r="F205" s="196"/>
    </row>
    <row r="206" spans="1:6" x14ac:dyDescent="0.25">
      <c r="A206" s="195">
        <v>510102009</v>
      </c>
      <c r="B206" s="195" t="s">
        <v>133</v>
      </c>
      <c r="C206" s="196"/>
      <c r="D206" s="196"/>
      <c r="E206" s="196"/>
      <c r="F206" s="196"/>
    </row>
    <row r="207" spans="1:6" x14ac:dyDescent="0.25">
      <c r="A207" s="195">
        <v>510102010</v>
      </c>
      <c r="B207" s="195" t="s">
        <v>135</v>
      </c>
      <c r="C207" s="196"/>
      <c r="D207" s="196"/>
      <c r="E207" s="196"/>
      <c r="F207" s="196"/>
    </row>
    <row r="208" spans="1:6" x14ac:dyDescent="0.25">
      <c r="A208" s="195">
        <v>510102011</v>
      </c>
      <c r="B208" s="195" t="s">
        <v>137</v>
      </c>
      <c r="C208" s="196"/>
      <c r="D208" s="196"/>
      <c r="E208" s="196"/>
      <c r="F208" s="196"/>
    </row>
    <row r="209" spans="1:6" x14ac:dyDescent="0.25">
      <c r="A209" s="195">
        <v>510102012</v>
      </c>
      <c r="B209" s="195" t="s">
        <v>139</v>
      </c>
      <c r="C209" s="196"/>
      <c r="D209" s="196"/>
      <c r="E209" s="196"/>
      <c r="F209" s="196"/>
    </row>
    <row r="210" spans="1:6" x14ac:dyDescent="0.25">
      <c r="A210" s="195">
        <v>510102014</v>
      </c>
      <c r="B210" s="195" t="s">
        <v>141</v>
      </c>
      <c r="C210" s="196"/>
      <c r="D210" s="196"/>
      <c r="E210" s="196"/>
      <c r="F210" s="196"/>
    </row>
    <row r="211" spans="1:6" x14ac:dyDescent="0.25">
      <c r="A211" s="195">
        <v>510102016</v>
      </c>
      <c r="B211" s="195" t="s">
        <v>143</v>
      </c>
      <c r="C211" s="196"/>
      <c r="D211" s="196"/>
      <c r="E211" s="196"/>
      <c r="F211" s="196"/>
    </row>
    <row r="212" spans="1:6" x14ac:dyDescent="0.25">
      <c r="A212" s="195">
        <v>510102017</v>
      </c>
      <c r="B212" s="195" t="s">
        <v>145</v>
      </c>
      <c r="C212" s="196"/>
      <c r="D212" s="196"/>
      <c r="E212" s="196"/>
      <c r="F212" s="196"/>
    </row>
    <row r="213" spans="1:6" x14ac:dyDescent="0.25">
      <c r="A213" s="195">
        <v>510102018</v>
      </c>
      <c r="B213" s="195" t="s">
        <v>147</v>
      </c>
      <c r="C213" s="196"/>
      <c r="D213" s="196"/>
      <c r="E213" s="196"/>
      <c r="F213" s="196"/>
    </row>
    <row r="214" spans="1:6" x14ac:dyDescent="0.25">
      <c r="A214" s="195">
        <v>510102019</v>
      </c>
      <c r="B214" s="195" t="s">
        <v>149</v>
      </c>
      <c r="C214" s="196"/>
      <c r="D214" s="196"/>
      <c r="E214" s="196"/>
      <c r="F214" s="196"/>
    </row>
    <row r="215" spans="1:6" x14ac:dyDescent="0.25">
      <c r="A215" s="195">
        <v>510102020</v>
      </c>
      <c r="B215" s="195" t="s">
        <v>151</v>
      </c>
      <c r="C215" s="196"/>
      <c r="D215" s="196"/>
      <c r="E215" s="196"/>
      <c r="F215" s="196"/>
    </row>
    <row r="216" spans="1:6" x14ac:dyDescent="0.25">
      <c r="A216" s="195">
        <v>510102021</v>
      </c>
      <c r="B216" s="195" t="s">
        <v>153</v>
      </c>
      <c r="C216" s="196"/>
      <c r="D216" s="196"/>
      <c r="E216" s="196"/>
      <c r="F216" s="196"/>
    </row>
    <row r="217" spans="1:6" x14ac:dyDescent="0.25">
      <c r="A217" s="195">
        <v>510102101</v>
      </c>
      <c r="B217" s="195" t="s">
        <v>155</v>
      </c>
      <c r="C217" s="196"/>
      <c r="D217" s="196"/>
      <c r="E217" s="196"/>
      <c r="F217" s="196"/>
    </row>
    <row r="218" spans="1:6" x14ac:dyDescent="0.25">
      <c r="A218" s="195">
        <v>510102102</v>
      </c>
      <c r="B218" s="195" t="s">
        <v>157</v>
      </c>
      <c r="C218" s="196"/>
      <c r="D218" s="196"/>
      <c r="E218" s="196"/>
      <c r="F218" s="196"/>
    </row>
    <row r="219" spans="1:6" x14ac:dyDescent="0.25">
      <c r="A219" s="195">
        <v>510102103</v>
      </c>
      <c r="B219" s="195" t="s">
        <v>159</v>
      </c>
      <c r="C219" s="196"/>
      <c r="D219" s="196"/>
      <c r="E219" s="196"/>
      <c r="F219" s="196"/>
    </row>
    <row r="220" spans="1:6" x14ac:dyDescent="0.25">
      <c r="A220" s="195">
        <v>510102104</v>
      </c>
      <c r="B220" s="195" t="s">
        <v>161</v>
      </c>
      <c r="C220" s="196"/>
      <c r="D220" s="196"/>
      <c r="E220" s="196"/>
      <c r="F220" s="196"/>
    </row>
    <row r="221" spans="1:6" x14ac:dyDescent="0.25">
      <c r="A221" s="195">
        <v>510102105</v>
      </c>
      <c r="B221" s="195" t="s">
        <v>163</v>
      </c>
      <c r="C221" s="196"/>
      <c r="D221" s="196"/>
      <c r="E221" s="196"/>
      <c r="F221" s="196"/>
    </row>
    <row r="222" spans="1:6" x14ac:dyDescent="0.25">
      <c r="A222" s="195">
        <v>510102106</v>
      </c>
      <c r="B222" s="195" t="s">
        <v>165</v>
      </c>
      <c r="C222" s="196"/>
      <c r="D222" s="196"/>
      <c r="E222" s="196"/>
      <c r="F222" s="196"/>
    </row>
    <row r="223" spans="1:6" x14ac:dyDescent="0.25">
      <c r="A223" s="195">
        <v>510102107</v>
      </c>
      <c r="B223" s="195" t="s">
        <v>167</v>
      </c>
      <c r="C223" s="196"/>
      <c r="D223" s="196"/>
      <c r="E223" s="196"/>
      <c r="F223" s="196"/>
    </row>
    <row r="224" spans="1:6" x14ac:dyDescent="0.25">
      <c r="A224" s="195">
        <v>510102108</v>
      </c>
      <c r="B224" s="195" t="s">
        <v>169</v>
      </c>
      <c r="C224" s="196"/>
      <c r="D224" s="196"/>
      <c r="E224" s="196"/>
      <c r="F224" s="196"/>
    </row>
    <row r="225" spans="1:6" x14ac:dyDescent="0.25">
      <c r="A225" s="195">
        <v>510102109</v>
      </c>
      <c r="B225" s="195" t="s">
        <v>171</v>
      </c>
      <c r="C225" s="196"/>
      <c r="D225" s="196"/>
      <c r="E225" s="196"/>
      <c r="F225" s="196"/>
    </row>
    <row r="226" spans="1:6" x14ac:dyDescent="0.25">
      <c r="A226" s="195">
        <v>510102110</v>
      </c>
      <c r="B226" s="195" t="s">
        <v>173</v>
      </c>
      <c r="C226" s="196"/>
      <c r="D226" s="196"/>
      <c r="E226" s="196"/>
      <c r="F226" s="196"/>
    </row>
    <row r="227" spans="1:6" x14ac:dyDescent="0.25">
      <c r="A227" s="195">
        <v>510102111</v>
      </c>
      <c r="B227" s="195" t="s">
        <v>175</v>
      </c>
      <c r="C227" s="196"/>
      <c r="D227" s="196"/>
      <c r="E227" s="196"/>
      <c r="F227" s="196"/>
    </row>
    <row r="228" spans="1:6" x14ac:dyDescent="0.25">
      <c r="A228" s="195">
        <v>510102112</v>
      </c>
      <c r="B228" s="195" t="s">
        <v>177</v>
      </c>
      <c r="C228" s="196"/>
      <c r="D228" s="196"/>
      <c r="E228" s="196"/>
      <c r="F228" s="196"/>
    </row>
    <row r="229" spans="1:6" x14ac:dyDescent="0.25">
      <c r="A229" s="195">
        <v>510102113</v>
      </c>
      <c r="B229" s="195" t="s">
        <v>179</v>
      </c>
      <c r="C229" s="196"/>
      <c r="D229" s="196"/>
      <c r="E229" s="196"/>
      <c r="F229" s="196"/>
    </row>
    <row r="230" spans="1:6" x14ac:dyDescent="0.25">
      <c r="A230" s="195">
        <v>510102115</v>
      </c>
      <c r="B230" s="195" t="s">
        <v>181</v>
      </c>
      <c r="C230" s="196"/>
      <c r="D230" s="196"/>
      <c r="E230" s="196"/>
      <c r="F230" s="196"/>
    </row>
    <row r="231" spans="1:6" x14ac:dyDescent="0.25">
      <c r="A231" s="195">
        <v>510102116</v>
      </c>
      <c r="B231" s="195" t="s">
        <v>183</v>
      </c>
      <c r="C231" s="196"/>
      <c r="D231" s="196"/>
      <c r="E231" s="196"/>
      <c r="F231" s="196"/>
    </row>
    <row r="232" spans="1:6" x14ac:dyDescent="0.25">
      <c r="A232" s="195">
        <v>510102117</v>
      </c>
      <c r="B232" s="195" t="s">
        <v>185</v>
      </c>
      <c r="C232" s="196"/>
      <c r="D232" s="196"/>
      <c r="E232" s="196"/>
      <c r="F232" s="196"/>
    </row>
    <row r="233" spans="1:6" x14ac:dyDescent="0.25">
      <c r="A233" s="195">
        <v>510102118</v>
      </c>
      <c r="B233" s="195" t="s">
        <v>187</v>
      </c>
      <c r="C233" s="196"/>
      <c r="D233" s="196"/>
      <c r="E233" s="196"/>
      <c r="F233" s="196"/>
    </row>
    <row r="234" spans="1:6" x14ac:dyDescent="0.25">
      <c r="A234" s="195">
        <v>510102123</v>
      </c>
      <c r="B234" s="195" t="s">
        <v>189</v>
      </c>
      <c r="C234" s="196"/>
      <c r="D234" s="196"/>
      <c r="E234" s="196"/>
      <c r="F234" s="196"/>
    </row>
    <row r="235" spans="1:6" x14ac:dyDescent="0.25">
      <c r="A235" s="195">
        <v>510102197</v>
      </c>
      <c r="B235" s="195" t="s">
        <v>191</v>
      </c>
      <c r="C235" s="196"/>
      <c r="D235" s="196"/>
      <c r="E235" s="196"/>
      <c r="F235" s="196"/>
    </row>
    <row r="236" spans="1:6" x14ac:dyDescent="0.25">
      <c r="A236" s="195">
        <v>510102198</v>
      </c>
      <c r="B236" s="195" t="s">
        <v>193</v>
      </c>
      <c r="C236" s="196"/>
      <c r="D236" s="196"/>
      <c r="E236" s="196"/>
      <c r="F236" s="196"/>
    </row>
    <row r="237" spans="1:6" x14ac:dyDescent="0.25">
      <c r="A237" s="195">
        <v>510102199</v>
      </c>
      <c r="B237" s="195" t="s">
        <v>195</v>
      </c>
      <c r="C237" s="196"/>
      <c r="D237" s="196"/>
      <c r="E237" s="196"/>
      <c r="F237" s="196"/>
    </row>
    <row r="238" spans="1:6" x14ac:dyDescent="0.25">
      <c r="A238" s="195">
        <v>510205001</v>
      </c>
      <c r="B238" s="195" t="s">
        <v>199</v>
      </c>
      <c r="C238" s="196"/>
      <c r="D238" s="196"/>
      <c r="E238" s="196"/>
      <c r="F238" s="196"/>
    </row>
    <row r="239" spans="1:6" x14ac:dyDescent="0.25">
      <c r="A239" s="195">
        <v>510205002</v>
      </c>
      <c r="B239" s="195" t="s">
        <v>201</v>
      </c>
      <c r="C239" s="196"/>
      <c r="D239" s="196"/>
      <c r="E239" s="196"/>
      <c r="F239" s="196"/>
    </row>
    <row r="240" spans="1:6" x14ac:dyDescent="0.25">
      <c r="A240" s="195">
        <v>510205010</v>
      </c>
      <c r="B240" s="195" t="s">
        <v>203</v>
      </c>
      <c r="C240" s="196"/>
      <c r="D240" s="196"/>
      <c r="E240" s="196"/>
      <c r="F240" s="196"/>
    </row>
    <row r="241" spans="1:6" x14ac:dyDescent="0.25">
      <c r="A241" s="195">
        <v>510301001</v>
      </c>
      <c r="B241" s="195" t="s">
        <v>207</v>
      </c>
      <c r="C241" s="196"/>
      <c r="D241" s="196"/>
      <c r="E241" s="196"/>
      <c r="F241" s="196"/>
    </row>
    <row r="242" spans="1:6" x14ac:dyDescent="0.25">
      <c r="A242" s="195">
        <v>510401006</v>
      </c>
      <c r="B242" s="195" t="s">
        <v>211</v>
      </c>
      <c r="C242" s="196"/>
      <c r="D242" s="196"/>
      <c r="E242" s="196"/>
      <c r="F242" s="196"/>
    </row>
    <row r="243" spans="1:6" x14ac:dyDescent="0.25">
      <c r="A243" s="195">
        <v>510401009</v>
      </c>
      <c r="B243" s="195" t="s">
        <v>213</v>
      </c>
      <c r="C243" s="196"/>
      <c r="D243" s="196"/>
      <c r="E243" s="196"/>
      <c r="F243" s="196"/>
    </row>
    <row r="244" spans="1:6" x14ac:dyDescent="0.25">
      <c r="A244" s="195">
        <v>510401010</v>
      </c>
      <c r="B244" s="195" t="s">
        <v>215</v>
      </c>
      <c r="C244" s="196"/>
      <c r="D244" s="196"/>
      <c r="E244" s="196"/>
      <c r="F244" s="196"/>
    </row>
    <row r="245" spans="1:6" x14ac:dyDescent="0.25">
      <c r="A245" s="195">
        <v>510402001</v>
      </c>
      <c r="B245" s="195" t="s">
        <v>219</v>
      </c>
      <c r="C245" s="196"/>
      <c r="D245" s="196"/>
      <c r="E245" s="196"/>
      <c r="F245" s="196"/>
    </row>
    <row r="246" spans="1:6" x14ac:dyDescent="0.25">
      <c r="A246" s="195">
        <v>510402002</v>
      </c>
      <c r="B246" s="195" t="s">
        <v>221</v>
      </c>
      <c r="C246" s="196"/>
      <c r="D246" s="196"/>
      <c r="E246" s="196"/>
      <c r="F246" s="196"/>
    </row>
  </sheetData>
  <mergeCells count="13">
    <mergeCell ref="G2:G51"/>
    <mergeCell ref="G68:G70"/>
    <mergeCell ref="G84:G91"/>
    <mergeCell ref="G161:G173"/>
    <mergeCell ref="G99:G108"/>
    <mergeCell ref="G138:G144"/>
    <mergeCell ref="G153:G154"/>
    <mergeCell ref="G114:G135"/>
    <mergeCell ref="G145:G150"/>
    <mergeCell ref="G109:G112"/>
    <mergeCell ref="G71:G83"/>
    <mergeCell ref="G57:G66"/>
    <mergeCell ref="G136:G13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workbookViewId="0">
      <selection activeCell="H8" sqref="H8"/>
    </sheetView>
  </sheetViews>
  <sheetFormatPr baseColWidth="10" defaultColWidth="11.42578125" defaultRowHeight="15" x14ac:dyDescent="0.25"/>
  <cols>
    <col min="1" max="3" width="16.140625" bestFit="1" customWidth="1"/>
  </cols>
  <sheetData>
    <row r="1" spans="1:3" x14ac:dyDescent="0.25">
      <c r="A1" s="249"/>
      <c r="B1" s="249"/>
      <c r="C1" s="249"/>
    </row>
    <row r="2" spans="1:3" x14ac:dyDescent="0.25">
      <c r="A2" s="249"/>
      <c r="B2" s="249"/>
      <c r="C2" s="249"/>
    </row>
    <row r="3" spans="1:3" x14ac:dyDescent="0.25">
      <c r="A3" s="249"/>
      <c r="B3" s="249"/>
      <c r="C3" s="249"/>
    </row>
    <row r="4" spans="1:3" x14ac:dyDescent="0.25">
      <c r="A4" s="249"/>
      <c r="B4" s="249"/>
      <c r="C4" s="249"/>
    </row>
    <row r="5" spans="1:3" x14ac:dyDescent="0.25">
      <c r="A5" s="249"/>
      <c r="B5" s="249"/>
      <c r="C5" s="249"/>
    </row>
    <row r="6" spans="1:3" x14ac:dyDescent="0.25">
      <c r="A6" s="249"/>
      <c r="B6" s="249"/>
      <c r="C6" s="249"/>
    </row>
    <row r="7" spans="1:3" x14ac:dyDescent="0.25">
      <c r="A7" s="249"/>
      <c r="B7" s="249"/>
      <c r="C7" s="249"/>
    </row>
    <row r="8" spans="1:3" x14ac:dyDescent="0.25">
      <c r="A8" s="249"/>
      <c r="B8" s="249"/>
      <c r="C8" s="249"/>
    </row>
    <row r="9" spans="1:3" x14ac:dyDescent="0.25">
      <c r="A9" s="249"/>
      <c r="B9" s="249"/>
      <c r="C9" s="249"/>
    </row>
    <row r="10" spans="1:3" x14ac:dyDescent="0.25">
      <c r="A10" s="249"/>
      <c r="B10" s="249"/>
      <c r="C10" s="249"/>
    </row>
    <row r="11" spans="1:3" x14ac:dyDescent="0.25">
      <c r="A11" s="249"/>
      <c r="B11" s="249"/>
      <c r="C11" s="249"/>
    </row>
    <row r="12" spans="1:3" x14ac:dyDescent="0.25">
      <c r="A12" s="249"/>
      <c r="B12" s="249"/>
      <c r="C12" s="249"/>
    </row>
    <row r="13" spans="1:3" x14ac:dyDescent="0.25">
      <c r="A13" s="249"/>
      <c r="B13" s="249"/>
      <c r="C13" s="249"/>
    </row>
    <row r="14" spans="1:3" x14ac:dyDescent="0.25">
      <c r="A14" s="249"/>
      <c r="B14" s="249"/>
      <c r="C14" s="249"/>
    </row>
    <row r="15" spans="1:3" x14ac:dyDescent="0.25">
      <c r="A15" s="249"/>
      <c r="B15" s="249"/>
      <c r="C15" s="249"/>
    </row>
    <row r="16" spans="1:3" x14ac:dyDescent="0.25">
      <c r="A16" s="249"/>
      <c r="B16" s="249"/>
      <c r="C16" s="249"/>
    </row>
    <row r="17" spans="1:3" x14ac:dyDescent="0.25">
      <c r="A17" s="249"/>
      <c r="B17" s="249"/>
      <c r="C17" s="249"/>
    </row>
    <row r="18" spans="1:3" x14ac:dyDescent="0.25">
      <c r="A18" s="249"/>
      <c r="B18" s="249"/>
      <c r="C18" s="249"/>
    </row>
    <row r="19" spans="1:3" x14ac:dyDescent="0.25">
      <c r="A19" s="249"/>
      <c r="B19" s="249"/>
      <c r="C19" s="249"/>
    </row>
    <row r="20" spans="1:3" x14ac:dyDescent="0.25">
      <c r="A20" s="249"/>
      <c r="B20" s="249"/>
      <c r="C20" s="249"/>
    </row>
    <row r="21" spans="1:3" x14ac:dyDescent="0.25">
      <c r="A21" s="249"/>
      <c r="B21" s="249"/>
      <c r="C21" s="249"/>
    </row>
    <row r="22" spans="1:3" x14ac:dyDescent="0.25">
      <c r="A22" s="249"/>
      <c r="B22" s="249"/>
      <c r="C22" s="249"/>
    </row>
    <row r="23" spans="1:3" x14ac:dyDescent="0.25">
      <c r="A23" s="249"/>
      <c r="B23" s="249"/>
      <c r="C23" s="249"/>
    </row>
    <row r="24" spans="1:3" x14ac:dyDescent="0.25">
      <c r="A24" s="249"/>
      <c r="B24" s="249"/>
      <c r="C24" s="249"/>
    </row>
    <row r="25" spans="1:3" x14ac:dyDescent="0.25">
      <c r="A25" s="249"/>
      <c r="B25" s="249"/>
      <c r="C25" s="249"/>
    </row>
    <row r="26" spans="1:3" x14ac:dyDescent="0.25">
      <c r="A26" s="249"/>
      <c r="B26" s="249"/>
      <c r="C26" s="249"/>
    </row>
    <row r="27" spans="1:3" x14ac:dyDescent="0.25">
      <c r="A27" s="249"/>
      <c r="B27" s="249"/>
      <c r="C27" s="249"/>
    </row>
    <row r="28" spans="1:3" x14ac:dyDescent="0.25">
      <c r="A28" s="249"/>
      <c r="B28" s="249"/>
      <c r="C28" s="249"/>
    </row>
    <row r="29" spans="1:3" x14ac:dyDescent="0.25">
      <c r="A29" s="249"/>
      <c r="B29" s="249"/>
      <c r="C29" s="249"/>
    </row>
    <row r="30" spans="1:3" x14ac:dyDescent="0.25">
      <c r="A30" s="249"/>
      <c r="B30" s="249"/>
      <c r="C30" s="249"/>
    </row>
    <row r="31" spans="1:3" x14ac:dyDescent="0.25">
      <c r="A31" s="249"/>
      <c r="B31" s="249"/>
      <c r="C31" s="249"/>
    </row>
    <row r="32" spans="1:3" x14ac:dyDescent="0.25">
      <c r="A32" s="249"/>
      <c r="B32" s="249"/>
      <c r="C32" s="249"/>
    </row>
    <row r="33" spans="1:3" x14ac:dyDescent="0.25">
      <c r="A33" s="249"/>
      <c r="B33" s="249"/>
      <c r="C33" s="249"/>
    </row>
    <row r="34" spans="1:3" x14ac:dyDescent="0.25">
      <c r="A34" s="249"/>
      <c r="B34" s="249"/>
      <c r="C34" s="249"/>
    </row>
    <row r="35" spans="1:3" x14ac:dyDescent="0.25">
      <c r="A35" s="249"/>
      <c r="B35" s="249"/>
      <c r="C35" s="249"/>
    </row>
    <row r="36" spans="1:3" x14ac:dyDescent="0.25">
      <c r="A36" s="249"/>
      <c r="B36" s="249"/>
      <c r="C36" s="249"/>
    </row>
    <row r="37" spans="1:3" x14ac:dyDescent="0.25">
      <c r="A37" s="249"/>
      <c r="B37" s="249"/>
      <c r="C37" s="249"/>
    </row>
    <row r="38" spans="1:3" x14ac:dyDescent="0.25">
      <c r="A38" s="249"/>
      <c r="B38" s="249"/>
      <c r="C38" s="249"/>
    </row>
    <row r="39" spans="1:3" x14ac:dyDescent="0.25">
      <c r="A39" s="249"/>
      <c r="B39" s="249"/>
      <c r="C39" s="249"/>
    </row>
    <row r="40" spans="1:3" x14ac:dyDescent="0.25">
      <c r="A40" s="249"/>
      <c r="B40" s="249"/>
      <c r="C40" s="249"/>
    </row>
    <row r="41" spans="1:3" x14ac:dyDescent="0.25">
      <c r="A41" s="249"/>
      <c r="B41" s="249"/>
      <c r="C41" s="249"/>
    </row>
    <row r="42" spans="1:3" x14ac:dyDescent="0.25">
      <c r="A42" s="249"/>
      <c r="B42" s="249"/>
      <c r="C42" s="249"/>
    </row>
    <row r="43" spans="1:3" x14ac:dyDescent="0.25">
      <c r="A43" s="249"/>
      <c r="B43" s="249"/>
      <c r="C43" s="249"/>
    </row>
    <row r="44" spans="1:3" x14ac:dyDescent="0.25">
      <c r="A44" s="249"/>
      <c r="B44" s="249"/>
      <c r="C44" s="249"/>
    </row>
    <row r="45" spans="1:3" x14ac:dyDescent="0.25">
      <c r="A45" s="249"/>
      <c r="B45" s="249"/>
      <c r="C45" s="249"/>
    </row>
    <row r="46" spans="1:3" x14ac:dyDescent="0.25">
      <c r="A46" s="249"/>
      <c r="B46" s="249"/>
      <c r="C46" s="249"/>
    </row>
    <row r="47" spans="1:3" x14ac:dyDescent="0.25">
      <c r="A47" s="249"/>
      <c r="B47" s="249"/>
      <c r="C47" s="249"/>
    </row>
    <row r="48" spans="1:3" x14ac:dyDescent="0.25">
      <c r="A48" s="249"/>
      <c r="B48" s="249"/>
      <c r="C48" s="249"/>
    </row>
    <row r="49" spans="1:3" x14ac:dyDescent="0.25">
      <c r="A49" s="249"/>
      <c r="B49" s="249"/>
      <c r="C49" s="249"/>
    </row>
    <row r="50" spans="1:3" x14ac:dyDescent="0.25">
      <c r="A50" s="249"/>
      <c r="B50" s="249"/>
      <c r="C50" s="249"/>
    </row>
    <row r="51" spans="1:3" x14ac:dyDescent="0.25">
      <c r="A51" s="249"/>
      <c r="B51" s="249"/>
      <c r="C51" s="249"/>
    </row>
    <row r="52" spans="1:3" x14ac:dyDescent="0.25">
      <c r="A52" s="249"/>
      <c r="B52" s="249"/>
      <c r="C52" s="249"/>
    </row>
    <row r="53" spans="1:3" x14ac:dyDescent="0.25">
      <c r="A53" s="249"/>
      <c r="B53" s="249"/>
      <c r="C53" s="249"/>
    </row>
    <row r="54" spans="1:3" x14ac:dyDescent="0.25">
      <c r="A54" s="249"/>
      <c r="B54" s="249"/>
      <c r="C54" s="249"/>
    </row>
    <row r="55" spans="1:3" x14ac:dyDescent="0.25">
      <c r="A55" s="249"/>
      <c r="B55" s="249"/>
      <c r="C55" s="249"/>
    </row>
    <row r="56" spans="1:3" x14ac:dyDescent="0.25">
      <c r="A56" s="249"/>
      <c r="B56" s="249"/>
      <c r="C56" s="249"/>
    </row>
    <row r="57" spans="1:3" x14ac:dyDescent="0.25">
      <c r="A57" s="249"/>
      <c r="B57" s="249"/>
      <c r="C57" s="249"/>
    </row>
    <row r="58" spans="1:3" x14ac:dyDescent="0.25">
      <c r="A58" s="249"/>
      <c r="B58" s="249"/>
      <c r="C58" s="249"/>
    </row>
    <row r="59" spans="1:3" x14ac:dyDescent="0.25">
      <c r="A59" s="249"/>
      <c r="B59" s="249"/>
      <c r="C59" s="249"/>
    </row>
    <row r="60" spans="1:3" x14ac:dyDescent="0.25">
      <c r="A60" s="249"/>
      <c r="B60" s="249"/>
      <c r="C60" s="249"/>
    </row>
    <row r="61" spans="1:3" x14ac:dyDescent="0.25">
      <c r="A61" s="249"/>
      <c r="B61" s="249"/>
      <c r="C61" s="249"/>
    </row>
    <row r="62" spans="1:3" x14ac:dyDescent="0.25">
      <c r="A62" s="249"/>
      <c r="B62" s="249"/>
      <c r="C62" s="249"/>
    </row>
    <row r="63" spans="1:3" x14ac:dyDescent="0.25">
      <c r="A63" s="249"/>
      <c r="B63" s="249"/>
      <c r="C63" s="249"/>
    </row>
    <row r="64" spans="1:3" x14ac:dyDescent="0.25">
      <c r="A64" s="249"/>
      <c r="B64" s="249"/>
      <c r="C64" s="249"/>
    </row>
    <row r="65" spans="1:3" x14ac:dyDescent="0.25">
      <c r="A65" s="249"/>
      <c r="B65" s="249"/>
      <c r="C65" s="249"/>
    </row>
    <row r="66" spans="1:3" x14ac:dyDescent="0.25">
      <c r="A66" s="249"/>
      <c r="B66" s="249"/>
      <c r="C66" s="249"/>
    </row>
    <row r="67" spans="1:3" x14ac:dyDescent="0.25">
      <c r="A67" s="249"/>
      <c r="B67" s="249"/>
      <c r="C67" s="249"/>
    </row>
    <row r="68" spans="1:3" x14ac:dyDescent="0.25">
      <c r="A68" s="249"/>
      <c r="B68" s="249"/>
      <c r="C68" s="249"/>
    </row>
    <row r="69" spans="1:3" x14ac:dyDescent="0.25">
      <c r="A69" s="249"/>
      <c r="B69" s="249"/>
      <c r="C69" s="249"/>
    </row>
    <row r="70" spans="1:3" x14ac:dyDescent="0.25">
      <c r="A70" s="249"/>
      <c r="B70" s="249"/>
      <c r="C70" s="249"/>
    </row>
    <row r="71" spans="1:3" x14ac:dyDescent="0.25">
      <c r="A71" s="249"/>
      <c r="B71" s="249"/>
      <c r="C71" s="249"/>
    </row>
    <row r="72" spans="1:3" x14ac:dyDescent="0.25">
      <c r="A72" s="249"/>
      <c r="B72" s="249"/>
      <c r="C72" s="249"/>
    </row>
    <row r="73" spans="1:3" x14ac:dyDescent="0.25">
      <c r="A73" s="249"/>
      <c r="B73" s="249"/>
      <c r="C73" s="249"/>
    </row>
    <row r="74" spans="1:3" x14ac:dyDescent="0.25">
      <c r="A74" s="249"/>
      <c r="B74" s="249"/>
      <c r="C74" s="249"/>
    </row>
    <row r="75" spans="1:3" x14ac:dyDescent="0.25">
      <c r="A75" s="249"/>
      <c r="B75" s="249"/>
      <c r="C75" s="249"/>
    </row>
    <row r="76" spans="1:3" x14ac:dyDescent="0.25">
      <c r="A76" s="249"/>
      <c r="B76" s="249"/>
      <c r="C76" s="249"/>
    </row>
    <row r="77" spans="1:3" x14ac:dyDescent="0.25">
      <c r="A77" s="249"/>
      <c r="B77" s="249"/>
      <c r="C77" s="249"/>
    </row>
    <row r="78" spans="1:3" x14ac:dyDescent="0.25">
      <c r="A78" s="249"/>
      <c r="B78" s="249"/>
      <c r="C78" s="249"/>
    </row>
    <row r="79" spans="1:3" x14ac:dyDescent="0.25">
      <c r="A79" s="249"/>
      <c r="B79" s="249"/>
      <c r="C79" s="249"/>
    </row>
    <row r="80" spans="1:3" x14ac:dyDescent="0.25">
      <c r="A80" s="249"/>
      <c r="B80" s="249"/>
      <c r="C80" s="249"/>
    </row>
    <row r="81" spans="1:3" x14ac:dyDescent="0.25">
      <c r="A81" s="249"/>
      <c r="B81" s="249"/>
      <c r="C81" s="249"/>
    </row>
    <row r="82" spans="1:3" x14ac:dyDescent="0.25">
      <c r="A82" s="249"/>
      <c r="B82" s="249"/>
      <c r="C82" s="249"/>
    </row>
    <row r="83" spans="1:3" x14ac:dyDescent="0.25">
      <c r="A83" s="249"/>
      <c r="B83" s="249"/>
      <c r="C83" s="249"/>
    </row>
    <row r="84" spans="1:3" x14ac:dyDescent="0.25">
      <c r="A84" s="249"/>
      <c r="B84" s="249"/>
      <c r="C84" s="249"/>
    </row>
    <row r="85" spans="1:3" x14ac:dyDescent="0.25">
      <c r="A85" s="249"/>
      <c r="B85" s="249"/>
      <c r="C85" s="249"/>
    </row>
    <row r="86" spans="1:3" x14ac:dyDescent="0.25">
      <c r="A86" s="249"/>
      <c r="B86" s="249"/>
      <c r="C86" s="249"/>
    </row>
    <row r="87" spans="1:3" x14ac:dyDescent="0.25">
      <c r="A87" s="249"/>
      <c r="B87" s="249"/>
      <c r="C87" s="249"/>
    </row>
    <row r="88" spans="1:3" x14ac:dyDescent="0.25">
      <c r="A88" s="249"/>
      <c r="B88" s="249"/>
      <c r="C88" s="249"/>
    </row>
    <row r="89" spans="1:3" x14ac:dyDescent="0.25">
      <c r="A89" s="249"/>
      <c r="B89" s="249"/>
      <c r="C89" s="249"/>
    </row>
    <row r="90" spans="1:3" x14ac:dyDescent="0.25">
      <c r="A90" s="249"/>
      <c r="B90" s="249"/>
      <c r="C90" s="249"/>
    </row>
    <row r="91" spans="1:3" x14ac:dyDescent="0.25">
      <c r="A91" s="249"/>
      <c r="B91" s="249"/>
      <c r="C91" s="249"/>
    </row>
    <row r="92" spans="1:3" x14ac:dyDescent="0.25">
      <c r="A92" s="249"/>
      <c r="B92" s="249"/>
      <c r="C92" s="249"/>
    </row>
    <row r="93" spans="1:3" x14ac:dyDescent="0.25">
      <c r="A93" s="249"/>
      <c r="B93" s="249"/>
      <c r="C93" s="249"/>
    </row>
    <row r="94" spans="1:3" x14ac:dyDescent="0.25">
      <c r="A94" s="249"/>
      <c r="B94" s="249"/>
      <c r="C94" s="249"/>
    </row>
    <row r="95" spans="1:3" x14ac:dyDescent="0.25">
      <c r="A95" s="249"/>
      <c r="B95" s="249"/>
      <c r="C95" s="249"/>
    </row>
    <row r="96" spans="1:3" x14ac:dyDescent="0.25">
      <c r="A96" s="249"/>
      <c r="B96" s="249"/>
      <c r="C96" s="249"/>
    </row>
    <row r="97" spans="1:3" x14ac:dyDescent="0.25">
      <c r="A97" s="249"/>
      <c r="B97" s="249"/>
      <c r="C97" s="249"/>
    </row>
    <row r="98" spans="1:3" x14ac:dyDescent="0.25">
      <c r="A98" s="249"/>
      <c r="B98" s="249"/>
      <c r="C98" s="249"/>
    </row>
    <row r="99" spans="1:3" x14ac:dyDescent="0.25">
      <c r="A99" s="249"/>
      <c r="B99" s="249"/>
      <c r="C99" s="249"/>
    </row>
    <row r="100" spans="1:3" x14ac:dyDescent="0.25">
      <c r="A100" s="249"/>
      <c r="B100" s="249"/>
      <c r="C100" s="249"/>
    </row>
    <row r="101" spans="1:3" x14ac:dyDescent="0.25">
      <c r="A101" s="249"/>
      <c r="B101" s="249"/>
      <c r="C101" s="249"/>
    </row>
    <row r="102" spans="1:3" x14ac:dyDescent="0.25">
      <c r="A102" s="249"/>
      <c r="B102" s="249"/>
      <c r="C102" s="249"/>
    </row>
    <row r="103" spans="1:3" x14ac:dyDescent="0.25">
      <c r="A103" s="249"/>
      <c r="B103" s="249"/>
      <c r="C103" s="249"/>
    </row>
    <row r="104" spans="1:3" x14ac:dyDescent="0.25">
      <c r="A104" s="249"/>
      <c r="B104" s="249"/>
      <c r="C104" s="249"/>
    </row>
    <row r="105" spans="1:3" x14ac:dyDescent="0.25">
      <c r="A105" s="249"/>
      <c r="B105" s="249"/>
      <c r="C105" s="249"/>
    </row>
    <row r="106" spans="1:3" x14ac:dyDescent="0.25">
      <c r="A106" s="249"/>
      <c r="B106" s="249"/>
      <c r="C106" s="249"/>
    </row>
    <row r="107" spans="1:3" x14ac:dyDescent="0.25">
      <c r="A107" s="249"/>
      <c r="B107" s="249"/>
      <c r="C107" s="249"/>
    </row>
    <row r="108" spans="1:3" x14ac:dyDescent="0.25">
      <c r="A108" s="249"/>
      <c r="B108" s="249"/>
      <c r="C108" s="249"/>
    </row>
    <row r="109" spans="1:3" x14ac:dyDescent="0.25">
      <c r="A109" s="249"/>
      <c r="B109" s="249"/>
      <c r="C109" s="249"/>
    </row>
    <row r="110" spans="1:3" x14ac:dyDescent="0.25">
      <c r="A110" s="249"/>
      <c r="B110" s="249"/>
      <c r="C110" s="249"/>
    </row>
    <row r="111" spans="1:3" x14ac:dyDescent="0.25">
      <c r="A111" s="249"/>
      <c r="B111" s="249"/>
      <c r="C111" s="249"/>
    </row>
    <row r="112" spans="1:3" x14ac:dyDescent="0.25">
      <c r="A112" s="249"/>
      <c r="B112" s="249"/>
      <c r="C112" s="249"/>
    </row>
    <row r="113" spans="1:3" x14ac:dyDescent="0.25">
      <c r="A113" s="249"/>
      <c r="B113" s="249"/>
      <c r="C113" s="249"/>
    </row>
    <row r="114" spans="1:3" x14ac:dyDescent="0.25">
      <c r="A114" s="249"/>
      <c r="B114" s="249"/>
      <c r="C114" s="249"/>
    </row>
    <row r="115" spans="1:3" x14ac:dyDescent="0.25">
      <c r="A115" s="249"/>
      <c r="B115" s="249"/>
      <c r="C115" s="249"/>
    </row>
    <row r="116" spans="1:3" x14ac:dyDescent="0.25">
      <c r="A116" s="249"/>
      <c r="B116" s="249"/>
      <c r="C116" s="249"/>
    </row>
    <row r="117" spans="1:3" x14ac:dyDescent="0.25">
      <c r="A117" s="249"/>
      <c r="B117" s="249"/>
      <c r="C117" s="249"/>
    </row>
    <row r="118" spans="1:3" x14ac:dyDescent="0.25">
      <c r="A118" s="249"/>
      <c r="B118" s="249"/>
      <c r="C118" s="249"/>
    </row>
    <row r="119" spans="1:3" x14ac:dyDescent="0.25">
      <c r="A119" s="249"/>
      <c r="B119" s="249"/>
      <c r="C119" s="249"/>
    </row>
    <row r="120" spans="1:3" x14ac:dyDescent="0.25">
      <c r="A120" s="249"/>
      <c r="B120" s="249"/>
      <c r="C120" s="249"/>
    </row>
    <row r="121" spans="1:3" x14ac:dyDescent="0.25">
      <c r="A121" s="249"/>
      <c r="B121" s="249"/>
      <c r="C121" s="249"/>
    </row>
    <row r="122" spans="1:3" x14ac:dyDescent="0.25">
      <c r="A122" s="249"/>
      <c r="B122" s="249"/>
      <c r="C122" s="249"/>
    </row>
    <row r="123" spans="1:3" x14ac:dyDescent="0.25">
      <c r="A123" s="249"/>
      <c r="B123" s="249"/>
      <c r="C123" s="249"/>
    </row>
    <row r="124" spans="1:3" x14ac:dyDescent="0.25">
      <c r="A124" s="249"/>
      <c r="B124" s="249"/>
      <c r="C124" s="249"/>
    </row>
    <row r="125" spans="1:3" x14ac:dyDescent="0.25">
      <c r="A125" s="249"/>
      <c r="B125" s="249"/>
      <c r="C125" s="249"/>
    </row>
    <row r="126" spans="1:3" x14ac:dyDescent="0.25">
      <c r="A126" s="249"/>
      <c r="B126" s="249"/>
      <c r="C126" s="249"/>
    </row>
    <row r="127" spans="1:3" x14ac:dyDescent="0.25">
      <c r="A127" s="249"/>
      <c r="B127" s="249"/>
      <c r="C127" s="249"/>
    </row>
    <row r="128" spans="1:3" x14ac:dyDescent="0.25">
      <c r="A128" s="249"/>
      <c r="B128" s="249"/>
      <c r="C128" s="249"/>
    </row>
    <row r="129" spans="1:3" x14ac:dyDescent="0.25">
      <c r="A129" s="249"/>
      <c r="B129" s="249"/>
      <c r="C129" s="249"/>
    </row>
    <row r="130" spans="1:3" x14ac:dyDescent="0.25">
      <c r="A130" s="249"/>
      <c r="B130" s="249"/>
      <c r="C130" s="249"/>
    </row>
    <row r="131" spans="1:3" x14ac:dyDescent="0.25">
      <c r="A131" s="249"/>
      <c r="B131" s="249"/>
      <c r="C131" s="249"/>
    </row>
    <row r="132" spans="1:3" x14ac:dyDescent="0.25">
      <c r="A132" s="249"/>
      <c r="B132" s="249"/>
      <c r="C132" s="249"/>
    </row>
    <row r="133" spans="1:3" x14ac:dyDescent="0.25">
      <c r="A133" s="249"/>
      <c r="B133" s="249"/>
      <c r="C133" s="249"/>
    </row>
    <row r="134" spans="1:3" x14ac:dyDescent="0.25">
      <c r="A134" s="249"/>
      <c r="B134" s="249"/>
      <c r="C134" s="249"/>
    </row>
    <row r="135" spans="1:3" x14ac:dyDescent="0.25">
      <c r="A135" s="249"/>
      <c r="B135" s="249"/>
      <c r="C135" s="249"/>
    </row>
    <row r="136" spans="1:3" x14ac:dyDescent="0.25">
      <c r="A136" s="249"/>
      <c r="B136" s="249"/>
      <c r="C136" s="249"/>
    </row>
    <row r="137" spans="1:3" x14ac:dyDescent="0.25">
      <c r="A137" s="249"/>
      <c r="B137" s="249"/>
      <c r="C137" s="249"/>
    </row>
    <row r="138" spans="1:3" x14ac:dyDescent="0.25">
      <c r="A138" s="249"/>
      <c r="B138" s="249"/>
      <c r="C138" s="249"/>
    </row>
    <row r="139" spans="1:3" x14ac:dyDescent="0.25">
      <c r="A139" s="249"/>
      <c r="B139" s="249"/>
      <c r="C139" s="249"/>
    </row>
    <row r="140" spans="1:3" x14ac:dyDescent="0.25">
      <c r="A140" s="249"/>
      <c r="B140" s="249"/>
      <c r="C140" s="249"/>
    </row>
    <row r="141" spans="1:3" x14ac:dyDescent="0.25">
      <c r="A141" s="249"/>
      <c r="B141" s="249"/>
      <c r="C141" s="249"/>
    </row>
    <row r="142" spans="1:3" x14ac:dyDescent="0.25">
      <c r="A142" s="249"/>
      <c r="B142" s="249"/>
      <c r="C142" s="249"/>
    </row>
    <row r="143" spans="1:3" x14ac:dyDescent="0.25">
      <c r="A143" s="249"/>
      <c r="B143" s="249"/>
      <c r="C143" s="249"/>
    </row>
    <row r="144" spans="1:3" x14ac:dyDescent="0.25">
      <c r="A144" s="249"/>
      <c r="B144" s="249"/>
    </row>
    <row r="145" spans="1:2" x14ac:dyDescent="0.25">
      <c r="A145" s="249"/>
      <c r="B145" s="249"/>
    </row>
    <row r="146" spans="1:2" x14ac:dyDescent="0.25">
      <c r="A146" s="249"/>
      <c r="B146" s="249"/>
    </row>
    <row r="147" spans="1:2" x14ac:dyDescent="0.25">
      <c r="A147" s="249"/>
      <c r="B147" s="249"/>
    </row>
    <row r="148" spans="1:2" x14ac:dyDescent="0.25">
      <c r="A148" s="249"/>
      <c r="B148" s="249"/>
    </row>
    <row r="149" spans="1:2" x14ac:dyDescent="0.25">
      <c r="A149" s="249"/>
      <c r="B149" s="249"/>
    </row>
    <row r="150" spans="1:2" x14ac:dyDescent="0.25">
      <c r="A150" s="249"/>
      <c r="B150" s="249"/>
    </row>
    <row r="151" spans="1:2" x14ac:dyDescent="0.25">
      <c r="A151" s="249"/>
      <c r="B151" s="249"/>
    </row>
    <row r="152" spans="1:2" x14ac:dyDescent="0.25">
      <c r="A152" s="249"/>
      <c r="B152" s="249"/>
    </row>
    <row r="153" spans="1:2" x14ac:dyDescent="0.25">
      <c r="A153" s="249"/>
      <c r="B153" s="249"/>
    </row>
    <row r="154" spans="1:2" x14ac:dyDescent="0.25">
      <c r="A154" s="249"/>
      <c r="B154" s="249"/>
    </row>
    <row r="155" spans="1:2" x14ac:dyDescent="0.25">
      <c r="A155" s="249"/>
      <c r="B155" s="249"/>
    </row>
    <row r="156" spans="1:2" x14ac:dyDescent="0.25">
      <c r="A156" s="249"/>
      <c r="B156" s="249"/>
    </row>
    <row r="157" spans="1:2" x14ac:dyDescent="0.25">
      <c r="A157" s="249"/>
      <c r="B157" s="249"/>
    </row>
    <row r="158" spans="1:2" x14ac:dyDescent="0.25">
      <c r="A158" s="249"/>
      <c r="B158" s="249"/>
    </row>
    <row r="159" spans="1:2" x14ac:dyDescent="0.25">
      <c r="A159" s="249"/>
      <c r="B159" s="249"/>
    </row>
    <row r="160" spans="1:2" x14ac:dyDescent="0.25">
      <c r="A160" s="249"/>
      <c r="B160" s="249"/>
    </row>
    <row r="161" spans="1:2" x14ac:dyDescent="0.25">
      <c r="A161" s="249"/>
      <c r="B161" s="249"/>
    </row>
    <row r="162" spans="1:2" x14ac:dyDescent="0.25">
      <c r="A162" s="249"/>
      <c r="B162" s="249"/>
    </row>
    <row r="163" spans="1:2" x14ac:dyDescent="0.25">
      <c r="A163" s="249"/>
      <c r="B163" s="249"/>
    </row>
    <row r="164" spans="1:2" x14ac:dyDescent="0.25">
      <c r="A164" s="249"/>
      <c r="B164" s="249"/>
    </row>
    <row r="165" spans="1:2" x14ac:dyDescent="0.25">
      <c r="A165" s="249"/>
      <c r="B165" s="249"/>
    </row>
    <row r="166" spans="1:2" x14ac:dyDescent="0.25">
      <c r="A166" s="249"/>
      <c r="B166" s="249"/>
    </row>
    <row r="167" spans="1:2" x14ac:dyDescent="0.25">
      <c r="A167" s="249"/>
      <c r="B167" s="249"/>
    </row>
    <row r="168" spans="1:2" x14ac:dyDescent="0.25">
      <c r="A168" s="249"/>
      <c r="B168" s="249"/>
    </row>
    <row r="169" spans="1:2" x14ac:dyDescent="0.25">
      <c r="A169" s="249"/>
      <c r="B169" s="249"/>
    </row>
    <row r="170" spans="1:2" x14ac:dyDescent="0.25">
      <c r="A170" s="249"/>
      <c r="B170" s="249"/>
    </row>
    <row r="171" spans="1:2" x14ac:dyDescent="0.25">
      <c r="A171" s="249"/>
      <c r="B171" s="249"/>
    </row>
    <row r="172" spans="1:2" x14ac:dyDescent="0.25">
      <c r="A172" s="249"/>
      <c r="B172" s="249"/>
    </row>
    <row r="173" spans="1:2" x14ac:dyDescent="0.25">
      <c r="A173" s="249"/>
      <c r="B173" s="249"/>
    </row>
    <row r="174" spans="1:2" x14ac:dyDescent="0.25">
      <c r="A174" s="249"/>
      <c r="B174" s="249"/>
    </row>
    <row r="175" spans="1:2" x14ac:dyDescent="0.25">
      <c r="A175" s="249"/>
      <c r="B175" s="249"/>
    </row>
    <row r="176" spans="1:2" x14ac:dyDescent="0.25">
      <c r="A176" s="249"/>
      <c r="B176" s="249"/>
    </row>
    <row r="177" spans="1:2" x14ac:dyDescent="0.25">
      <c r="A177" s="249"/>
      <c r="B177" s="249"/>
    </row>
    <row r="178" spans="1:2" x14ac:dyDescent="0.25">
      <c r="A178" s="249"/>
      <c r="B178" s="249"/>
    </row>
    <row r="179" spans="1:2" x14ac:dyDescent="0.25">
      <c r="A179" s="249"/>
      <c r="B179" s="249"/>
    </row>
    <row r="180" spans="1:2" x14ac:dyDescent="0.25">
      <c r="A180" s="249"/>
      <c r="B180" s="249"/>
    </row>
    <row r="181" spans="1:2" x14ac:dyDescent="0.25">
      <c r="A181" s="249"/>
      <c r="B181" s="249"/>
    </row>
    <row r="182" spans="1:2" x14ac:dyDescent="0.25">
      <c r="A182" s="249"/>
      <c r="B182" s="249"/>
    </row>
    <row r="183" spans="1:2" x14ac:dyDescent="0.25">
      <c r="A183" s="249"/>
      <c r="B183" s="249"/>
    </row>
    <row r="184" spans="1:2" x14ac:dyDescent="0.25">
      <c r="A184" s="249"/>
      <c r="B184" s="249"/>
    </row>
    <row r="185" spans="1:2" x14ac:dyDescent="0.25">
      <c r="A185" s="249"/>
      <c r="B185" s="249"/>
    </row>
    <row r="186" spans="1:2" x14ac:dyDescent="0.25">
      <c r="A186" s="249"/>
      <c r="B186" s="249"/>
    </row>
    <row r="187" spans="1:2" x14ac:dyDescent="0.25">
      <c r="A187" s="249"/>
      <c r="B187" s="249"/>
    </row>
    <row r="188" spans="1:2" x14ac:dyDescent="0.25">
      <c r="A188" s="249"/>
      <c r="B188" s="249"/>
    </row>
    <row r="189" spans="1:2" x14ac:dyDescent="0.25">
      <c r="A189" s="249"/>
      <c r="B189" s="249"/>
    </row>
    <row r="190" spans="1:2" x14ac:dyDescent="0.25">
      <c r="A190" s="249"/>
      <c r="B190" s="249"/>
    </row>
    <row r="191" spans="1:2" x14ac:dyDescent="0.25">
      <c r="A191" s="249"/>
      <c r="B191" s="249"/>
    </row>
    <row r="192" spans="1:2" x14ac:dyDescent="0.25">
      <c r="A192" s="249"/>
      <c r="B192" s="249"/>
    </row>
    <row r="193" spans="1:2" x14ac:dyDescent="0.25">
      <c r="A193" s="249"/>
      <c r="B193" s="249"/>
    </row>
    <row r="194" spans="1:2" x14ac:dyDescent="0.25">
      <c r="A194" s="249"/>
      <c r="B194" s="249"/>
    </row>
    <row r="195" spans="1:2" x14ac:dyDescent="0.25">
      <c r="A195" s="249"/>
      <c r="B195" s="249"/>
    </row>
    <row r="196" spans="1:2" x14ac:dyDescent="0.25">
      <c r="A196" s="249"/>
      <c r="B196" s="249"/>
    </row>
    <row r="197" spans="1:2" x14ac:dyDescent="0.25">
      <c r="A197" s="249"/>
      <c r="B197" s="249"/>
    </row>
    <row r="198" spans="1:2" x14ac:dyDescent="0.25">
      <c r="A198" s="249"/>
      <c r="B198" s="249"/>
    </row>
    <row r="199" spans="1:2" x14ac:dyDescent="0.25">
      <c r="A199" s="249"/>
      <c r="B199" s="249"/>
    </row>
    <row r="200" spans="1:2" x14ac:dyDescent="0.25">
      <c r="A200" s="249"/>
      <c r="B200" s="249"/>
    </row>
    <row r="201" spans="1:2" x14ac:dyDescent="0.25">
      <c r="A201" s="249"/>
      <c r="B201" s="249"/>
    </row>
    <row r="202" spans="1:2" x14ac:dyDescent="0.25">
      <c r="A202" s="249"/>
      <c r="B202" s="249"/>
    </row>
    <row r="203" spans="1:2" x14ac:dyDescent="0.25">
      <c r="A203" s="249"/>
      <c r="B203" s="249"/>
    </row>
    <row r="204" spans="1:2" x14ac:dyDescent="0.25">
      <c r="A204" s="249"/>
      <c r="B204" s="249"/>
    </row>
    <row r="205" spans="1:2" x14ac:dyDescent="0.25">
      <c r="A205" s="249"/>
      <c r="B205" s="249"/>
    </row>
    <row r="206" spans="1:2" x14ac:dyDescent="0.25">
      <c r="A206" s="249"/>
      <c r="B206" s="249"/>
    </row>
    <row r="207" spans="1:2" x14ac:dyDescent="0.25">
      <c r="A207" s="249"/>
      <c r="B207" s="249"/>
    </row>
    <row r="208" spans="1:2" x14ac:dyDescent="0.25">
      <c r="A208" s="249"/>
      <c r="B208" s="249"/>
    </row>
    <row r="209" spans="1:2" x14ac:dyDescent="0.25">
      <c r="A209" s="249"/>
      <c r="B209" s="249"/>
    </row>
    <row r="210" spans="1:2" x14ac:dyDescent="0.25">
      <c r="A210" s="249"/>
      <c r="B210" s="249"/>
    </row>
    <row r="211" spans="1:2" x14ac:dyDescent="0.25">
      <c r="A211" s="249"/>
      <c r="B211" s="249"/>
    </row>
    <row r="212" spans="1:2" x14ac:dyDescent="0.25">
      <c r="A212" s="249"/>
      <c r="B212" s="249"/>
    </row>
    <row r="213" spans="1:2" x14ac:dyDescent="0.25">
      <c r="A213" s="249"/>
      <c r="B213" s="249"/>
    </row>
    <row r="214" spans="1:2" x14ac:dyDescent="0.25">
      <c r="A214" s="249"/>
      <c r="B214" s="249"/>
    </row>
    <row r="215" spans="1:2" x14ac:dyDescent="0.25">
      <c r="A215" s="249"/>
      <c r="B215" s="249"/>
    </row>
    <row r="216" spans="1:2" x14ac:dyDescent="0.25">
      <c r="A216" s="249"/>
      <c r="B216" s="249"/>
    </row>
    <row r="217" spans="1:2" x14ac:dyDescent="0.25">
      <c r="A217" s="249"/>
      <c r="B217" s="249"/>
    </row>
    <row r="218" spans="1:2" x14ac:dyDescent="0.25">
      <c r="A218" s="249"/>
      <c r="B218" s="249"/>
    </row>
    <row r="219" spans="1:2" x14ac:dyDescent="0.25">
      <c r="A219" s="249"/>
      <c r="B219" s="249"/>
    </row>
    <row r="220" spans="1:2" x14ac:dyDescent="0.25">
      <c r="A220" s="249"/>
      <c r="B220" s="249"/>
    </row>
    <row r="221" spans="1:2" x14ac:dyDescent="0.25">
      <c r="A221" s="249"/>
      <c r="B221" s="249"/>
    </row>
    <row r="222" spans="1:2" x14ac:dyDescent="0.25">
      <c r="A222" s="249"/>
      <c r="B222" s="249"/>
    </row>
    <row r="223" spans="1:2" x14ac:dyDescent="0.25">
      <c r="A223" s="249"/>
      <c r="B223" s="249"/>
    </row>
    <row r="224" spans="1:2" x14ac:dyDescent="0.25">
      <c r="A224" s="249"/>
      <c r="B224" s="249"/>
    </row>
    <row r="225" spans="1:2" x14ac:dyDescent="0.25">
      <c r="A225" s="249"/>
      <c r="B225" s="249"/>
    </row>
    <row r="226" spans="1:2" x14ac:dyDescent="0.25">
      <c r="A226" s="249"/>
      <c r="B226" s="249"/>
    </row>
    <row r="227" spans="1:2" x14ac:dyDescent="0.25">
      <c r="A227" s="249"/>
      <c r="B227" s="249"/>
    </row>
    <row r="228" spans="1:2" x14ac:dyDescent="0.25">
      <c r="A228" s="249"/>
      <c r="B228" s="24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Layout" topLeftCell="A16" zoomScaleNormal="100" workbookViewId="0">
      <selection activeCell="E46" sqref="E46"/>
    </sheetView>
  </sheetViews>
  <sheetFormatPr baseColWidth="10" defaultRowHeight="15" x14ac:dyDescent="0.25"/>
  <cols>
    <col min="1" max="1" width="53.42578125" customWidth="1"/>
    <col min="2" max="2" width="8.28515625" bestFit="1" customWidth="1"/>
    <col min="3" max="4" width="21.5703125" bestFit="1" customWidth="1"/>
    <col min="5" max="5" width="21.85546875" bestFit="1" customWidth="1"/>
    <col min="6" max="6" width="8.28515625" bestFit="1" customWidth="1"/>
    <col min="7" max="7" width="23.140625" customWidth="1"/>
    <col min="8" max="8" width="21.85546875" customWidth="1"/>
  </cols>
  <sheetData>
    <row r="1" spans="1:9" x14ac:dyDescent="0.25">
      <c r="A1" s="540" t="s">
        <v>1066</v>
      </c>
      <c r="B1" s="674" t="s">
        <v>977</v>
      </c>
      <c r="C1" s="674"/>
      <c r="D1" s="674"/>
      <c r="E1" s="539"/>
      <c r="F1" s="674" t="s">
        <v>978</v>
      </c>
      <c r="G1" s="674"/>
      <c r="H1" s="674"/>
      <c r="I1" s="551"/>
    </row>
    <row r="2" spans="1:9" x14ac:dyDescent="0.25">
      <c r="A2" s="537" t="s">
        <v>41</v>
      </c>
      <c r="B2" s="532">
        <v>55.958621376300364</v>
      </c>
      <c r="C2" s="542">
        <f>+'ERF Sistema Julio-2021'!H2</f>
        <v>5644965.5</v>
      </c>
      <c r="D2" s="542">
        <f>+B2*C2</f>
        <v>315884487.09677809</v>
      </c>
      <c r="E2" s="543"/>
      <c r="F2" s="562">
        <v>56.191333151350278</v>
      </c>
      <c r="G2" s="542">
        <f>+'ERF Sistema Julio-2021'!I2</f>
        <v>27749945.25</v>
      </c>
      <c r="H2" s="542">
        <f>+F2*G2</f>
        <v>1559306418.4744802</v>
      </c>
      <c r="I2" s="531"/>
    </row>
    <row r="3" spans="1:9" x14ac:dyDescent="0.25">
      <c r="A3" s="537" t="s">
        <v>43</v>
      </c>
      <c r="B3" s="532">
        <v>55.958621376300364</v>
      </c>
      <c r="C3" s="542">
        <f>+'ERF Sistema Julio-2021'!H3</f>
        <v>472650</v>
      </c>
      <c r="D3" s="542">
        <f t="shared" ref="D3:D7" si="0">+B3*C3</f>
        <v>26448842.393508367</v>
      </c>
      <c r="E3" s="543"/>
      <c r="F3" s="562">
        <v>56.191333151350278</v>
      </c>
      <c r="G3" s="542">
        <f>+'ERF Sistema Julio-2021'!I3</f>
        <v>2833770</v>
      </c>
      <c r="H3" s="542">
        <f t="shared" ref="H3:H7" si="1">+F3*G3</f>
        <v>159233314.14430189</v>
      </c>
      <c r="I3" s="531"/>
    </row>
    <row r="4" spans="1:9" x14ac:dyDescent="0.25">
      <c r="A4" s="537" t="s">
        <v>45</v>
      </c>
      <c r="B4" s="532">
        <v>55.958621376300364</v>
      </c>
      <c r="C4" s="542">
        <f>+'ERF Sistema Julio-2021'!H4</f>
        <v>304425</v>
      </c>
      <c r="D4" s="542">
        <f t="shared" si="0"/>
        <v>17035203.312480237</v>
      </c>
      <c r="E4" s="543"/>
      <c r="F4" s="562">
        <v>56.191333151350278</v>
      </c>
      <c r="G4" s="542">
        <f>+'ERF Sistema Julio-2021'!I4</f>
        <v>1908440</v>
      </c>
      <c r="H4" s="542">
        <f t="shared" si="1"/>
        <v>107237787.83936292</v>
      </c>
      <c r="I4" s="531"/>
    </row>
    <row r="5" spans="1:9" x14ac:dyDescent="0.25">
      <c r="A5" s="537" t="s">
        <v>864</v>
      </c>
      <c r="B5" s="532">
        <v>55.958621376300364</v>
      </c>
      <c r="C5" s="542">
        <f>+'ERF Sistema Julio-2021'!H5</f>
        <v>21950</v>
      </c>
      <c r="D5" s="542">
        <f t="shared" si="0"/>
        <v>1228291.739209793</v>
      </c>
      <c r="E5" s="543"/>
      <c r="F5" s="562">
        <v>56.191333151350278</v>
      </c>
      <c r="G5" s="542">
        <f>+'ERF Sistema Julio-2021'!I5</f>
        <v>97125</v>
      </c>
      <c r="H5" s="542">
        <f t="shared" si="1"/>
        <v>5457583.2323248954</v>
      </c>
      <c r="I5" s="531"/>
    </row>
    <row r="6" spans="1:9" x14ac:dyDescent="0.25">
      <c r="A6" s="537" t="s">
        <v>49</v>
      </c>
      <c r="B6" s="532">
        <v>55.958621376300364</v>
      </c>
      <c r="C6" s="542">
        <f>+'ERF Sistema Julio-2021'!H6</f>
        <v>1000</v>
      </c>
      <c r="D6" s="542">
        <f t="shared" si="0"/>
        <v>55958.621376300362</v>
      </c>
      <c r="E6" s="543"/>
      <c r="F6" s="562">
        <v>56.191333151350278</v>
      </c>
      <c r="G6" s="542">
        <f>+'ERF Sistema Julio-2021'!I6</f>
        <v>18500</v>
      </c>
      <c r="H6" s="542">
        <f t="shared" si="1"/>
        <v>1039539.6632999801</v>
      </c>
      <c r="I6" s="531"/>
    </row>
    <row r="7" spans="1:9" x14ac:dyDescent="0.25">
      <c r="A7" s="537" t="s">
        <v>51</v>
      </c>
      <c r="B7" s="532">
        <v>55.958621376300364</v>
      </c>
      <c r="C7" s="542">
        <f>+'ERF Sistema Julio-2021'!H7</f>
        <v>2650.0000000000005</v>
      </c>
      <c r="D7" s="542">
        <f t="shared" si="0"/>
        <v>148290.34664719598</v>
      </c>
      <c r="E7" s="543"/>
      <c r="F7" s="562">
        <v>56.191333151350278</v>
      </c>
      <c r="G7" s="542">
        <f>+'ERF Sistema Julio-2021'!I7</f>
        <v>6574.22</v>
      </c>
      <c r="H7" s="542">
        <f t="shared" si="1"/>
        <v>369414.18623027002</v>
      </c>
      <c r="I7" s="531"/>
    </row>
    <row r="8" spans="1:9" ht="15.75" thickBot="1" x14ac:dyDescent="0.3">
      <c r="A8" s="544" t="s">
        <v>979</v>
      </c>
      <c r="B8" s="541">
        <f>+C10/C8</f>
        <v>55.958621376300364</v>
      </c>
      <c r="C8" s="545">
        <f>SUM(C2:C7)</f>
        <v>6447640.5</v>
      </c>
      <c r="D8" s="545">
        <f>SUM(D2:D7)</f>
        <v>360801073.50999993</v>
      </c>
      <c r="E8" s="546"/>
      <c r="F8" s="541">
        <f>+G10/G8</f>
        <v>56.191333151350278</v>
      </c>
      <c r="G8" s="545">
        <f>SUM(G2:G7)</f>
        <v>32614354.469999999</v>
      </c>
      <c r="H8" s="545">
        <f>SUM(H2:H7)</f>
        <v>1832644057.54</v>
      </c>
      <c r="I8" s="531"/>
    </row>
    <row r="9" spans="1:9" ht="15.75" thickTop="1" x14ac:dyDescent="0.25">
      <c r="A9" s="537"/>
      <c r="B9" s="547"/>
      <c r="C9" s="542"/>
      <c r="D9" s="542"/>
      <c r="E9" s="543"/>
      <c r="F9" s="547"/>
      <c r="G9" s="542"/>
      <c r="H9" s="542"/>
      <c r="I9" s="531"/>
    </row>
    <row r="10" spans="1:9" x14ac:dyDescent="0.25">
      <c r="A10" s="537" t="s">
        <v>53</v>
      </c>
      <c r="B10" s="547"/>
      <c r="C10" s="548">
        <f>+'ERF Sistema Julio-2021'!H8</f>
        <v>360801073.50999999</v>
      </c>
      <c r="D10" s="548"/>
      <c r="E10" s="549"/>
      <c r="F10" s="541">
        <f>+G10/G8</f>
        <v>56.191333151350278</v>
      </c>
      <c r="G10" s="548">
        <f>+'ERF Sistema Julio-2021'!I8</f>
        <v>1832644057.54</v>
      </c>
      <c r="H10" s="548"/>
      <c r="I10" s="531"/>
    </row>
    <row r="11" spans="1:9" x14ac:dyDescent="0.25">
      <c r="A11" s="537"/>
      <c r="B11" s="547"/>
      <c r="C11" s="542"/>
      <c r="D11" s="542"/>
      <c r="E11" s="543"/>
      <c r="G11" s="542"/>
      <c r="H11" s="542"/>
      <c r="I11" s="531"/>
    </row>
    <row r="12" spans="1:9" x14ac:dyDescent="0.25">
      <c r="A12" s="537" t="s">
        <v>57</v>
      </c>
      <c r="B12" s="532"/>
      <c r="C12" s="542">
        <f>+'ERF Sistema Julio-2021'!H10</f>
        <v>227</v>
      </c>
      <c r="D12" s="542"/>
      <c r="E12" s="543"/>
      <c r="F12" s="547"/>
      <c r="G12" s="542">
        <f>+'ERF Sistema Julio-2021'!I10</f>
        <v>4827</v>
      </c>
      <c r="H12" s="542"/>
      <c r="I12" s="531"/>
    </row>
    <row r="13" spans="1:9" x14ac:dyDescent="0.25">
      <c r="A13" s="537" t="s">
        <v>59</v>
      </c>
      <c r="B13" s="532"/>
      <c r="C13" s="542">
        <f>+'ERF Sistema Julio-2021'!H11</f>
        <v>12703.590000000026</v>
      </c>
      <c r="D13" s="542"/>
      <c r="E13" s="543"/>
      <c r="F13" s="547"/>
      <c r="G13" s="542">
        <f>+'ERF Sistema Julio-2021'!I11</f>
        <v>269412.09000000003</v>
      </c>
      <c r="H13" s="542"/>
      <c r="I13" s="531"/>
    </row>
    <row r="14" spans="1:9" x14ac:dyDescent="0.25">
      <c r="A14" s="537"/>
      <c r="B14" s="547"/>
      <c r="C14" s="542"/>
      <c r="D14" s="542"/>
      <c r="E14" s="543"/>
      <c r="F14" s="547"/>
      <c r="G14" s="542"/>
      <c r="H14" s="542"/>
      <c r="I14" s="531"/>
    </row>
    <row r="15" spans="1:9" x14ac:dyDescent="0.25">
      <c r="A15" s="537" t="s">
        <v>55</v>
      </c>
      <c r="B15" s="547"/>
      <c r="C15" s="542">
        <f>+'ERF Sistema Julio-2021'!H9</f>
        <v>178651</v>
      </c>
      <c r="D15" s="542"/>
      <c r="E15" s="543"/>
      <c r="F15" s="547"/>
      <c r="G15" s="542">
        <f>+'ERF Sistema Julio-2021'!I9</f>
        <v>3072436.57</v>
      </c>
      <c r="H15" s="542"/>
      <c r="I15" s="531"/>
    </row>
    <row r="16" spans="1:9" x14ac:dyDescent="0.25">
      <c r="A16" s="537" t="s">
        <v>847</v>
      </c>
      <c r="B16" s="547"/>
      <c r="C16" s="542">
        <f>+'ERF Sistema Julio-2021'!H12</f>
        <v>319600</v>
      </c>
      <c r="D16" s="542"/>
      <c r="E16" s="543"/>
      <c r="F16" s="547"/>
      <c r="G16" s="542">
        <f>+'ERF Sistema Julio-2021'!I12</f>
        <v>880551</v>
      </c>
      <c r="H16" s="542"/>
      <c r="I16" s="531"/>
    </row>
    <row r="17" spans="1:9" x14ac:dyDescent="0.25">
      <c r="A17" s="537" t="s">
        <v>859</v>
      </c>
      <c r="B17" s="547"/>
      <c r="C17" s="542">
        <f>+'ERF Sistema Julio-2021'!H14</f>
        <v>27299.999999999993</v>
      </c>
      <c r="D17" s="542"/>
      <c r="E17" s="543"/>
      <c r="F17" s="547"/>
      <c r="G17" s="542">
        <f>+'ERF Sistema Julio-2021'!I14</f>
        <v>86437.759999999995</v>
      </c>
      <c r="H17" s="542"/>
      <c r="I17" s="531"/>
    </row>
    <row r="18" spans="1:9" ht="15.75" thickBot="1" x14ac:dyDescent="0.3">
      <c r="A18" s="544" t="s">
        <v>979</v>
      </c>
      <c r="B18" s="547"/>
      <c r="C18" s="545">
        <f>SUM(C15:C17)</f>
        <v>525551</v>
      </c>
      <c r="D18" s="550"/>
      <c r="E18" s="546"/>
      <c r="F18" s="533"/>
      <c r="G18" s="545">
        <f>SUM(G15:G17)</f>
        <v>4039425.3299999996</v>
      </c>
      <c r="H18" s="550"/>
      <c r="I18" s="531"/>
    </row>
    <row r="19" spans="1:9" ht="15.75" thickTop="1" x14ac:dyDescent="0.25">
      <c r="A19" s="537"/>
      <c r="B19" s="547"/>
      <c r="C19" s="542"/>
      <c r="D19" s="542"/>
      <c r="E19" s="543"/>
      <c r="F19" s="547"/>
      <c r="G19" s="542"/>
      <c r="H19" s="542"/>
      <c r="I19" s="531"/>
    </row>
    <row r="20" spans="1:9" x14ac:dyDescent="0.25">
      <c r="A20" s="537"/>
      <c r="B20" s="547"/>
      <c r="C20" s="542"/>
      <c r="D20" s="542"/>
      <c r="E20" s="543"/>
      <c r="F20" s="547"/>
      <c r="G20" s="542"/>
      <c r="H20" s="542"/>
      <c r="I20" s="531"/>
    </row>
    <row r="21" spans="1:9" ht="15.75" thickBot="1" x14ac:dyDescent="0.3">
      <c r="A21" s="544" t="s">
        <v>639</v>
      </c>
      <c r="B21" s="547"/>
      <c r="C21" s="545">
        <f>+C8+C10+C12+C13+C18</f>
        <v>367787195.59999996</v>
      </c>
      <c r="D21" s="550"/>
      <c r="E21" s="546"/>
      <c r="F21" s="547"/>
      <c r="G21" s="545">
        <f>+G8+G10+G12+G13+G18</f>
        <v>1869572076.4299998</v>
      </c>
      <c r="H21" s="550"/>
      <c r="I21" s="531"/>
    </row>
    <row r="22" spans="1:9" ht="15.75" thickTop="1" x14ac:dyDescent="0.25">
      <c r="A22" s="531"/>
      <c r="B22" s="531"/>
      <c r="C22" s="531"/>
      <c r="D22" s="531"/>
      <c r="E22" s="531"/>
      <c r="F22" s="535"/>
      <c r="G22" s="535"/>
      <c r="H22" s="531"/>
      <c r="I22" s="531"/>
    </row>
    <row r="23" spans="1:9" x14ac:dyDescent="0.25">
      <c r="A23" s="674" t="s">
        <v>980</v>
      </c>
      <c r="B23" s="674"/>
      <c r="C23" s="674"/>
      <c r="D23" s="674"/>
      <c r="E23" s="674"/>
      <c r="F23" s="535"/>
      <c r="G23" s="535"/>
      <c r="H23" s="561"/>
      <c r="I23" s="531"/>
    </row>
    <row r="24" spans="1:9" x14ac:dyDescent="0.25">
      <c r="A24" s="533" t="s">
        <v>967</v>
      </c>
      <c r="B24" s="531"/>
      <c r="C24" s="534" t="s">
        <v>968</v>
      </c>
      <c r="D24" s="534"/>
      <c r="E24" s="534" t="s">
        <v>969</v>
      </c>
      <c r="F24" s="531"/>
      <c r="G24" s="248"/>
      <c r="H24" s="535"/>
      <c r="I24" s="531"/>
    </row>
    <row r="25" spans="1:9" x14ac:dyDescent="0.25">
      <c r="A25" s="531" t="s">
        <v>43</v>
      </c>
      <c r="B25" s="531"/>
      <c r="C25" s="536">
        <f>+C3</f>
        <v>472650</v>
      </c>
      <c r="D25" s="536"/>
      <c r="E25" s="536">
        <f>+G3</f>
        <v>2833770</v>
      </c>
      <c r="F25" s="531"/>
      <c r="G25" s="248">
        <f>+H8-G10</f>
        <v>0</v>
      </c>
      <c r="H25" s="248"/>
      <c r="I25" s="531"/>
    </row>
    <row r="26" spans="1:9" x14ac:dyDescent="0.25">
      <c r="A26" s="531" t="s">
        <v>45</v>
      </c>
      <c r="B26" s="531"/>
      <c r="C26" s="536">
        <f>+C4</f>
        <v>304425</v>
      </c>
      <c r="D26" s="536"/>
      <c r="E26" s="536">
        <f>+G4</f>
        <v>1908440</v>
      </c>
      <c r="F26" s="531"/>
      <c r="G26" s="531"/>
      <c r="H26" s="561">
        <f>+G10+G13</f>
        <v>1832913469.6299999</v>
      </c>
      <c r="I26" s="531"/>
    </row>
    <row r="27" spans="1:9" x14ac:dyDescent="0.25">
      <c r="A27" s="531" t="s">
        <v>864</v>
      </c>
      <c r="B27" s="531"/>
      <c r="C27" s="536">
        <f>+C5</f>
        <v>21950</v>
      </c>
      <c r="D27" s="536"/>
      <c r="E27" s="536">
        <f>+G5</f>
        <v>97125</v>
      </c>
      <c r="F27" s="531"/>
      <c r="G27" s="532">
        <v>1514011406.79</v>
      </c>
      <c r="H27" s="531"/>
      <c r="I27" s="531"/>
    </row>
    <row r="28" spans="1:9" x14ac:dyDescent="0.25">
      <c r="A28" s="537" t="s">
        <v>983</v>
      </c>
      <c r="B28" s="531"/>
      <c r="C28" s="536">
        <f>+C12</f>
        <v>227</v>
      </c>
      <c r="D28" s="536"/>
      <c r="E28" s="536">
        <f>+G12</f>
        <v>4827</v>
      </c>
      <c r="F28" s="531"/>
      <c r="G28" s="531"/>
      <c r="H28" s="532">
        <v>1471842984.03</v>
      </c>
      <c r="I28" s="531"/>
    </row>
    <row r="29" spans="1:9" x14ac:dyDescent="0.25">
      <c r="A29" s="537" t="s">
        <v>53</v>
      </c>
      <c r="B29" s="531"/>
      <c r="C29" s="536">
        <f>+D3+D4+D5+C13</f>
        <v>44725041.035198398</v>
      </c>
      <c r="D29" s="553"/>
      <c r="E29" s="536">
        <f>+H3+H4+H5+G13</f>
        <v>272198097.30598968</v>
      </c>
      <c r="F29" s="531"/>
      <c r="G29" s="561">
        <f>+G21-G27</f>
        <v>355560669.63999987</v>
      </c>
      <c r="H29" s="532">
        <v>256708.5</v>
      </c>
      <c r="I29" s="531"/>
    </row>
    <row r="30" spans="1:9" x14ac:dyDescent="0.25">
      <c r="A30" s="531" t="s">
        <v>847</v>
      </c>
      <c r="B30" s="531"/>
      <c r="C30" s="536">
        <f>+C16</f>
        <v>319600</v>
      </c>
      <c r="D30" s="553"/>
      <c r="E30" s="536">
        <f>+G16</f>
        <v>880551</v>
      </c>
      <c r="F30" s="531"/>
      <c r="G30" s="531"/>
      <c r="H30" s="532">
        <f>SUM(H28:H29)</f>
        <v>1472099692.53</v>
      </c>
      <c r="I30" s="531"/>
    </row>
    <row r="31" spans="1:9" x14ac:dyDescent="0.25">
      <c r="A31" s="531" t="s">
        <v>55</v>
      </c>
      <c r="B31" s="531"/>
      <c r="C31" s="536">
        <f>+C15</f>
        <v>178651</v>
      </c>
      <c r="D31" s="553"/>
      <c r="E31" s="536">
        <f>+G15</f>
        <v>3072436.57</v>
      </c>
      <c r="F31" s="531"/>
      <c r="G31" s="531"/>
      <c r="H31" s="531"/>
      <c r="I31" s="531"/>
    </row>
    <row r="32" spans="1:9" ht="15.75" thickBot="1" x14ac:dyDescent="0.3">
      <c r="A32" s="533" t="s">
        <v>970</v>
      </c>
      <c r="B32" s="531"/>
      <c r="C32" s="552">
        <f>SUM(C25:C31)</f>
        <v>46022544.035198398</v>
      </c>
      <c r="D32" s="538"/>
      <c r="E32" s="552">
        <f>SUM(E25:E31)</f>
        <v>280995246.87598968</v>
      </c>
      <c r="F32" s="531"/>
      <c r="G32" s="531"/>
      <c r="H32" s="561">
        <f>+G10-H30</f>
        <v>360544365.00999999</v>
      </c>
      <c r="I32" s="531"/>
    </row>
    <row r="33" spans="1:9" ht="15.75" thickTop="1" x14ac:dyDescent="0.25">
      <c r="A33" s="531"/>
      <c r="B33" s="531"/>
      <c r="C33" s="536"/>
      <c r="D33" s="553"/>
      <c r="E33" s="536"/>
      <c r="F33" s="531"/>
      <c r="G33" s="531"/>
      <c r="H33" s="531"/>
      <c r="I33" s="531"/>
    </row>
    <row r="34" spans="1:9" x14ac:dyDescent="0.25">
      <c r="A34" s="533" t="s">
        <v>971</v>
      </c>
      <c r="B34" s="531"/>
      <c r="C34" s="534" t="s">
        <v>968</v>
      </c>
      <c r="D34" s="554"/>
      <c r="E34" s="534" t="s">
        <v>969</v>
      </c>
      <c r="F34" s="531"/>
      <c r="G34" s="531"/>
      <c r="H34" s="531"/>
      <c r="I34" s="531"/>
    </row>
    <row r="35" spans="1:9" x14ac:dyDescent="0.25">
      <c r="A35" s="531" t="s">
        <v>41</v>
      </c>
      <c r="B35" s="531"/>
      <c r="C35" s="536">
        <f>+C2</f>
        <v>5644965.5</v>
      </c>
      <c r="D35" s="553"/>
      <c r="E35" s="536">
        <f>+G2</f>
        <v>27749945.25</v>
      </c>
      <c r="F35" s="531"/>
      <c r="G35" s="531"/>
      <c r="H35" s="531"/>
      <c r="I35" s="531"/>
    </row>
    <row r="36" spans="1:9" x14ac:dyDescent="0.25">
      <c r="A36" s="531" t="s">
        <v>49</v>
      </c>
      <c r="B36" s="531"/>
      <c r="C36" s="536">
        <f>+C6</f>
        <v>1000</v>
      </c>
      <c r="D36" s="553"/>
      <c r="E36" s="536">
        <f>+G6</f>
        <v>18500</v>
      </c>
      <c r="F36" s="531"/>
      <c r="G36" s="531"/>
      <c r="H36" s="531"/>
      <c r="I36" s="531"/>
    </row>
    <row r="37" spans="1:9" x14ac:dyDescent="0.25">
      <c r="A37" s="531" t="s">
        <v>51</v>
      </c>
      <c r="B37" s="531"/>
      <c r="C37" s="536">
        <f>+C7</f>
        <v>2650.0000000000005</v>
      </c>
      <c r="D37" s="553"/>
      <c r="E37" s="536">
        <f>+G7</f>
        <v>6574.22</v>
      </c>
      <c r="F37" s="531"/>
      <c r="G37" s="531"/>
      <c r="H37" s="531"/>
      <c r="I37" s="531"/>
    </row>
    <row r="38" spans="1:9" x14ac:dyDescent="0.25">
      <c r="A38" s="531" t="s">
        <v>53</v>
      </c>
      <c r="B38" s="531"/>
      <c r="C38" s="536">
        <f>+D2+D6+D7</f>
        <v>316088736.06480157</v>
      </c>
      <c r="D38" s="553"/>
      <c r="E38" s="536">
        <f>+H2+H6+H7</f>
        <v>1560715372.3240104</v>
      </c>
      <c r="F38" s="531"/>
      <c r="G38" s="561"/>
      <c r="H38" s="531"/>
      <c r="I38" s="531"/>
    </row>
    <row r="39" spans="1:9" x14ac:dyDescent="0.25">
      <c r="A39" s="531" t="s">
        <v>859</v>
      </c>
      <c r="B39" s="531"/>
      <c r="C39" s="536">
        <f>+C17</f>
        <v>27299.999999999993</v>
      </c>
      <c r="D39" s="553"/>
      <c r="E39" s="536">
        <f>+G17</f>
        <v>86437.759999999995</v>
      </c>
      <c r="F39" s="531"/>
      <c r="G39" s="531"/>
      <c r="H39" s="531"/>
      <c r="I39" s="531"/>
    </row>
    <row r="40" spans="1:9" ht="15.75" thickBot="1" x14ac:dyDescent="0.3">
      <c r="A40" s="533" t="s">
        <v>970</v>
      </c>
      <c r="B40" s="531"/>
      <c r="C40" s="552">
        <f>SUM(C35:C39)</f>
        <v>321764651.56480157</v>
      </c>
      <c r="D40" s="538"/>
      <c r="E40" s="552">
        <f>SUM(E35:E39)</f>
        <v>1588576829.5540104</v>
      </c>
      <c r="F40" s="531"/>
      <c r="G40" s="531"/>
      <c r="H40" s="531"/>
      <c r="I40" s="531"/>
    </row>
    <row r="41" spans="1:9" ht="15.75" thickTop="1" x14ac:dyDescent="0.25">
      <c r="A41" s="531"/>
      <c r="B41" s="531"/>
      <c r="C41" s="536"/>
      <c r="D41" s="553"/>
      <c r="E41" s="536"/>
      <c r="F41" s="531"/>
      <c r="G41" s="531"/>
      <c r="H41" s="531"/>
      <c r="I41" s="531"/>
    </row>
    <row r="42" spans="1:9" ht="15.75" thickBot="1" x14ac:dyDescent="0.3">
      <c r="A42" s="533" t="s">
        <v>972</v>
      </c>
      <c r="B42" s="531"/>
      <c r="C42" s="552">
        <f>+C32+C40</f>
        <v>367787195.59999996</v>
      </c>
      <c r="D42" s="538"/>
      <c r="E42" s="552">
        <f>+E32+E40</f>
        <v>1869572076.4300001</v>
      </c>
      <c r="F42" s="531"/>
      <c r="G42" s="536"/>
      <c r="H42" s="531"/>
      <c r="I42" s="531"/>
    </row>
    <row r="43" spans="1:9" ht="15.75" thickTop="1" x14ac:dyDescent="0.25">
      <c r="A43" s="531"/>
      <c r="B43" s="531"/>
      <c r="C43" s="536"/>
      <c r="D43" s="536"/>
      <c r="E43" s="531"/>
      <c r="F43" s="531"/>
      <c r="G43" s="531"/>
      <c r="H43" s="531"/>
      <c r="I43" s="531"/>
    </row>
    <row r="44" spans="1:9" x14ac:dyDescent="0.25">
      <c r="A44" s="531"/>
      <c r="B44" s="531"/>
      <c r="C44" s="536"/>
      <c r="D44" s="536"/>
      <c r="E44" s="531"/>
      <c r="F44" s="531"/>
      <c r="G44" s="531"/>
      <c r="H44" s="531"/>
      <c r="I44" s="531"/>
    </row>
    <row r="45" spans="1:9" x14ac:dyDescent="0.25">
      <c r="A45" s="530"/>
      <c r="B45" s="530"/>
      <c r="C45" s="536"/>
      <c r="D45" s="536"/>
      <c r="E45" s="530"/>
      <c r="F45" s="530"/>
      <c r="G45" s="530"/>
      <c r="H45" s="530"/>
      <c r="I45" s="530"/>
    </row>
    <row r="46" spans="1:9" x14ac:dyDescent="0.25">
      <c r="A46" s="530"/>
      <c r="B46" s="530"/>
      <c r="C46" s="536"/>
      <c r="D46" s="536"/>
      <c r="E46" s="530"/>
      <c r="F46" s="530"/>
      <c r="G46" s="530"/>
      <c r="H46" s="530"/>
      <c r="I46" s="530"/>
    </row>
    <row r="47" spans="1:9" x14ac:dyDescent="0.25">
      <c r="A47" s="530"/>
      <c r="B47" s="530"/>
      <c r="C47" s="536"/>
      <c r="D47" s="536"/>
      <c r="E47" s="530"/>
      <c r="F47" s="530"/>
      <c r="G47" s="530"/>
      <c r="H47" s="530"/>
      <c r="I47" s="530"/>
    </row>
    <row r="48" spans="1:9" x14ac:dyDescent="0.25">
      <c r="A48" s="530"/>
      <c r="B48" s="530"/>
      <c r="C48" s="536"/>
      <c r="D48" s="536"/>
      <c r="E48" s="530"/>
      <c r="F48" s="530"/>
      <c r="G48" s="530"/>
      <c r="H48" s="530"/>
      <c r="I48" s="530"/>
    </row>
    <row r="49" spans="1:9" x14ac:dyDescent="0.25">
      <c r="A49" s="530"/>
      <c r="B49" s="530"/>
      <c r="C49" s="536"/>
      <c r="D49" s="536"/>
      <c r="E49" s="530"/>
      <c r="F49" s="530"/>
      <c r="G49" s="530"/>
      <c r="H49" s="530"/>
      <c r="I49" s="530"/>
    </row>
    <row r="50" spans="1:9" x14ac:dyDescent="0.25">
      <c r="A50" s="530"/>
      <c r="B50" s="530"/>
      <c r="C50" s="536"/>
      <c r="D50" s="536"/>
      <c r="E50" s="530"/>
      <c r="F50" s="530"/>
      <c r="G50" s="530"/>
      <c r="H50" s="530"/>
      <c r="I50" s="530"/>
    </row>
    <row r="51" spans="1:9" x14ac:dyDescent="0.25">
      <c r="A51" s="530"/>
      <c r="B51" s="530"/>
      <c r="C51" s="536"/>
      <c r="D51" s="536"/>
      <c r="E51" s="530"/>
      <c r="F51" s="530"/>
      <c r="G51" s="530"/>
      <c r="H51" s="530"/>
      <c r="I51" s="530"/>
    </row>
  </sheetData>
  <mergeCells count="3">
    <mergeCell ref="F1:H1"/>
    <mergeCell ref="B1:D1"/>
    <mergeCell ref="A23:E23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I63"/>
  <sheetViews>
    <sheetView tabSelected="1" topLeftCell="B1" zoomScale="120" zoomScaleNormal="120" workbookViewId="0">
      <selection activeCell="B4" sqref="B4:D64"/>
    </sheetView>
  </sheetViews>
  <sheetFormatPr baseColWidth="10" defaultColWidth="11.42578125" defaultRowHeight="15.75" x14ac:dyDescent="0.25"/>
  <cols>
    <col min="1" max="1" width="11.42578125" style="566"/>
    <col min="2" max="2" width="47.140625" style="586" bestFit="1" customWidth="1"/>
    <col min="3" max="3" width="22" style="566" customWidth="1"/>
    <col min="4" max="4" width="21.42578125" style="565" customWidth="1"/>
    <col min="5" max="5" width="22.85546875" style="566" customWidth="1"/>
    <col min="6" max="6" width="21" style="566" bestFit="1" customWidth="1"/>
    <col min="7" max="7" width="19.28515625" style="566" bestFit="1" customWidth="1"/>
    <col min="8" max="16384" width="11.42578125" style="566"/>
  </cols>
  <sheetData>
    <row r="2" spans="2:5" x14ac:dyDescent="0.25">
      <c r="B2" s="564"/>
      <c r="C2" s="564"/>
    </row>
    <row r="3" spans="2:5" x14ac:dyDescent="0.25">
      <c r="B3" s="564"/>
      <c r="C3" s="564"/>
    </row>
    <row r="4" spans="2:5" x14ac:dyDescent="0.25">
      <c r="B4" s="564"/>
      <c r="C4" s="564"/>
    </row>
    <row r="5" spans="2:5" x14ac:dyDescent="0.25">
      <c r="B5" s="564"/>
      <c r="C5" s="564"/>
    </row>
    <row r="6" spans="2:5" x14ac:dyDescent="0.25">
      <c r="B6" s="630"/>
      <c r="C6" s="630"/>
      <c r="D6" s="630"/>
      <c r="E6" s="602"/>
    </row>
    <row r="7" spans="2:5" x14ac:dyDescent="0.25">
      <c r="B7" s="630" t="s">
        <v>1008</v>
      </c>
      <c r="C7" s="630"/>
      <c r="D7" s="630"/>
      <c r="E7" s="602"/>
    </row>
    <row r="8" spans="2:5" x14ac:dyDescent="0.25">
      <c r="B8" s="630" t="s">
        <v>1026</v>
      </c>
      <c r="C8" s="630"/>
      <c r="D8" s="630"/>
      <c r="E8" s="602"/>
    </row>
    <row r="9" spans="2:5" x14ac:dyDescent="0.25">
      <c r="B9" s="630" t="s">
        <v>994</v>
      </c>
      <c r="C9" s="630"/>
      <c r="D9" s="630"/>
      <c r="E9" s="602"/>
    </row>
    <row r="10" spans="2:5" x14ac:dyDescent="0.25">
      <c r="B10" s="567"/>
      <c r="C10" s="568"/>
      <c r="D10" s="569"/>
      <c r="E10" s="568"/>
    </row>
    <row r="11" spans="2:5" ht="12.75" customHeight="1" x14ac:dyDescent="0.25">
      <c r="B11" s="570"/>
      <c r="C11" s="570"/>
      <c r="D11" s="571">
        <v>2021</v>
      </c>
      <c r="E11" s="572"/>
    </row>
    <row r="12" spans="2:5" x14ac:dyDescent="0.25">
      <c r="B12" s="573" t="s">
        <v>770</v>
      </c>
      <c r="C12" s="598"/>
      <c r="D12" s="574"/>
      <c r="E12" s="575"/>
    </row>
    <row r="13" spans="2:5" x14ac:dyDescent="0.25">
      <c r="B13" s="573" t="s">
        <v>995</v>
      </c>
      <c r="C13" s="598"/>
      <c r="D13" s="574"/>
      <c r="E13" s="575"/>
    </row>
    <row r="14" spans="2:5" ht="15.75" customHeight="1" x14ac:dyDescent="0.25">
      <c r="B14" s="576" t="s">
        <v>1017</v>
      </c>
      <c r="C14" s="576"/>
      <c r="D14" s="577">
        <f>+'Mayor General sistema Julio2021'!G4</f>
        <v>771761600.75</v>
      </c>
      <c r="E14" s="577"/>
    </row>
    <row r="15" spans="2:5" ht="15.75" customHeight="1" x14ac:dyDescent="0.25">
      <c r="B15" s="576" t="s">
        <v>1046</v>
      </c>
      <c r="C15" s="576"/>
      <c r="D15" s="577">
        <f>+'Mayor General sistema Julio2021'!G59</f>
        <v>454400000</v>
      </c>
      <c r="E15" s="577"/>
    </row>
    <row r="16" spans="2:5" ht="15" customHeight="1" x14ac:dyDescent="0.25">
      <c r="B16" s="576" t="s">
        <v>1018</v>
      </c>
      <c r="C16" s="576"/>
      <c r="D16" s="578">
        <f>+'Mayor General sistema Julio2021'!G65</f>
        <v>828186163.78999996</v>
      </c>
      <c r="E16" s="577"/>
    </row>
    <row r="17" spans="2:6" ht="15" customHeight="1" thickBot="1" x14ac:dyDescent="0.3">
      <c r="B17" s="576" t="s">
        <v>1019</v>
      </c>
      <c r="C17" s="576"/>
      <c r="D17" s="579">
        <f>+'Mayor General sistema Julio2021'!G77</f>
        <v>31656325.73</v>
      </c>
      <c r="E17" s="577"/>
    </row>
    <row r="18" spans="2:6" s="581" customFormat="1" hidden="1" x14ac:dyDescent="0.25">
      <c r="B18" s="576" t="s">
        <v>996</v>
      </c>
      <c r="C18" s="576"/>
      <c r="D18" s="580"/>
      <c r="E18" s="580"/>
    </row>
    <row r="19" spans="2:6" x14ac:dyDescent="0.25">
      <c r="B19" s="573" t="s">
        <v>772</v>
      </c>
      <c r="C19" s="598"/>
      <c r="D19" s="582">
        <f>SUM(D14:D18)</f>
        <v>2086004090.27</v>
      </c>
      <c r="E19" s="577"/>
    </row>
    <row r="20" spans="2:6" ht="14.25" customHeight="1" x14ac:dyDescent="0.25">
      <c r="B20" s="573"/>
      <c r="C20" s="598"/>
      <c r="D20" s="577"/>
      <c r="E20" s="577"/>
    </row>
    <row r="21" spans="2:6" ht="15" customHeight="1" x14ac:dyDescent="0.25">
      <c r="B21" s="573" t="s">
        <v>997</v>
      </c>
      <c r="C21" s="598"/>
      <c r="D21" s="577"/>
      <c r="E21" s="577"/>
    </row>
    <row r="22" spans="2:6" x14ac:dyDescent="0.25">
      <c r="B22" s="576" t="s">
        <v>1009</v>
      </c>
      <c r="C22" s="576"/>
      <c r="D22" s="577">
        <f>+'Mayor General sistema Julio2021'!G83</f>
        <v>1427712434.24</v>
      </c>
      <c r="E22" s="577"/>
    </row>
    <row r="23" spans="2:6" x14ac:dyDescent="0.25">
      <c r="B23" s="576" t="s">
        <v>1010</v>
      </c>
      <c r="C23" s="576"/>
      <c r="D23" s="577">
        <f>+'Mayor General sistema Julio2021'!G112</f>
        <v>14325151.41</v>
      </c>
      <c r="E23" s="577"/>
    </row>
    <row r="24" spans="2:6" ht="16.5" thickBot="1" x14ac:dyDescent="0.3">
      <c r="B24" s="576" t="s">
        <v>1011</v>
      </c>
      <c r="C24" s="576"/>
      <c r="D24" s="583">
        <f>+'Mayor General sistema Julio2021'!G117</f>
        <v>107483537.63</v>
      </c>
      <c r="E24" s="577"/>
    </row>
    <row r="25" spans="2:6" x14ac:dyDescent="0.25">
      <c r="B25" s="573" t="s">
        <v>998</v>
      </c>
      <c r="C25" s="598"/>
      <c r="D25" s="582">
        <f>SUM(D22:D24)</f>
        <v>1549521123.2800002</v>
      </c>
      <c r="E25" s="577"/>
    </row>
    <row r="26" spans="2:6" ht="9" customHeight="1" x14ac:dyDescent="0.25">
      <c r="B26" s="573"/>
      <c r="C26" s="598"/>
      <c r="D26" s="577"/>
      <c r="E26" s="577"/>
    </row>
    <row r="27" spans="2:6" ht="16.5" thickBot="1" x14ac:dyDescent="0.3">
      <c r="B27" s="573" t="s">
        <v>999</v>
      </c>
      <c r="C27" s="598"/>
      <c r="D27" s="584">
        <f>+D19+D25</f>
        <v>3635525213.5500002</v>
      </c>
      <c r="E27" s="577"/>
    </row>
    <row r="28" spans="2:6" ht="16.5" thickTop="1" x14ac:dyDescent="0.25">
      <c r="B28" s="631" t="s">
        <v>1000</v>
      </c>
      <c r="C28" s="598"/>
      <c r="D28" s="577"/>
      <c r="E28" s="577"/>
    </row>
    <row r="29" spans="2:6" ht="27" customHeight="1" x14ac:dyDescent="0.25">
      <c r="B29" s="631"/>
      <c r="C29" s="598"/>
      <c r="D29" s="585"/>
      <c r="E29" s="585"/>
      <c r="F29" s="586"/>
    </row>
    <row r="30" spans="2:6" ht="8.25" hidden="1" customHeight="1" x14ac:dyDescent="0.25">
      <c r="B30" s="576" t="s">
        <v>1001</v>
      </c>
      <c r="C30" s="576"/>
      <c r="D30" s="585">
        <v>0</v>
      </c>
      <c r="E30" s="585"/>
      <c r="F30" s="586"/>
    </row>
    <row r="31" spans="2:6" ht="15.75" customHeight="1" x14ac:dyDescent="0.25">
      <c r="B31" s="576" t="s">
        <v>1012</v>
      </c>
      <c r="C31" s="576"/>
      <c r="D31" s="587">
        <f>+'Mayor General sistema Julio2021'!G138+'Mayor General sistema Julio2021'!G142+'Mayor General sistema Julio2021'!G171+'Mayor General sistema Julio2021'!G179+'Mayor General sistema Julio2021'!G186</f>
        <v>396808919.36000001</v>
      </c>
      <c r="E31" s="585"/>
      <c r="F31" s="586"/>
    </row>
    <row r="32" spans="2:6" ht="29.25" hidden="1" customHeight="1" x14ac:dyDescent="0.25">
      <c r="B32" s="576" t="s">
        <v>1002</v>
      </c>
      <c r="C32" s="576"/>
      <c r="D32" s="587">
        <v>0</v>
      </c>
      <c r="E32" s="585"/>
      <c r="F32" s="586"/>
    </row>
    <row r="33" spans="2:7" x14ac:dyDescent="0.25">
      <c r="B33" s="576" t="s">
        <v>1013</v>
      </c>
      <c r="C33" s="576"/>
      <c r="D33" s="588">
        <f>+'Mayor General sistema Julio2021'!G144</f>
        <v>19995848.68</v>
      </c>
      <c r="E33" s="585"/>
      <c r="F33" s="586"/>
    </row>
    <row r="34" spans="2:7" x14ac:dyDescent="0.25">
      <c r="B34" s="576" t="s">
        <v>1039</v>
      </c>
      <c r="C34" s="576"/>
      <c r="D34" s="588">
        <f>+'Mayor General sistema Julio2021'!G168</f>
        <v>398930000</v>
      </c>
      <c r="E34" s="585"/>
      <c r="F34" s="586"/>
    </row>
    <row r="35" spans="2:7" x14ac:dyDescent="0.25">
      <c r="B35" s="576" t="s">
        <v>1014</v>
      </c>
      <c r="C35" s="576"/>
      <c r="D35" s="588">
        <f>+'Mayor General sistema Julio2021'!G126</f>
        <v>135845150.13999999</v>
      </c>
      <c r="E35" s="585"/>
      <c r="F35" s="586"/>
    </row>
    <row r="36" spans="2:7" x14ac:dyDescent="0.25">
      <c r="B36" s="576" t="s">
        <v>1015</v>
      </c>
      <c r="C36" s="576"/>
      <c r="D36" s="589">
        <f>+'Mayor General sistema Julio2021'!G188</f>
        <v>773515032.22000003</v>
      </c>
      <c r="E36" s="585"/>
      <c r="F36" s="586"/>
    </row>
    <row r="37" spans="2:7" x14ac:dyDescent="0.25">
      <c r="B37" s="573" t="s">
        <v>1003</v>
      </c>
      <c r="C37" s="598"/>
      <c r="D37" s="590">
        <f>SUM(D30:D36)</f>
        <v>1725094950.4000001</v>
      </c>
      <c r="E37" s="590"/>
      <c r="F37" s="586"/>
    </row>
    <row r="38" spans="2:7" ht="15" customHeight="1" x14ac:dyDescent="0.25">
      <c r="B38" s="573"/>
      <c r="C38" s="598"/>
      <c r="D38" s="577"/>
      <c r="E38" s="577"/>
      <c r="F38" s="586"/>
    </row>
    <row r="39" spans="2:7" ht="10.5" customHeight="1" x14ac:dyDescent="0.25">
      <c r="B39" s="573"/>
      <c r="C39" s="598"/>
      <c r="D39" s="577"/>
      <c r="E39" s="577"/>
      <c r="F39" s="586"/>
    </row>
    <row r="40" spans="2:7" x14ac:dyDescent="0.25">
      <c r="B40" s="573" t="s">
        <v>1004</v>
      </c>
      <c r="C40" s="598"/>
      <c r="D40" s="582">
        <f>+D37</f>
        <v>1725094950.4000001</v>
      </c>
      <c r="E40" s="582"/>
      <c r="F40" s="586"/>
    </row>
    <row r="41" spans="2:7" ht="9" customHeight="1" x14ac:dyDescent="0.25">
      <c r="B41" s="573"/>
      <c r="C41" s="598"/>
      <c r="D41" s="577"/>
      <c r="E41" s="577"/>
      <c r="F41" s="586"/>
    </row>
    <row r="42" spans="2:7" x14ac:dyDescent="0.25">
      <c r="B42" s="573" t="s">
        <v>1016</v>
      </c>
      <c r="C42" s="598"/>
      <c r="D42" s="577"/>
      <c r="E42" s="577"/>
      <c r="F42" s="586"/>
    </row>
    <row r="43" spans="2:7" ht="12.75" customHeight="1" x14ac:dyDescent="0.25">
      <c r="B43" s="576" t="s">
        <v>1005</v>
      </c>
      <c r="C43" s="576"/>
      <c r="D43" s="577">
        <f>+'Mayor General sistema Julio2021'!G195</f>
        <v>1930722634.3199999</v>
      </c>
      <c r="E43" s="577"/>
      <c r="F43" s="586"/>
    </row>
    <row r="44" spans="2:7" x14ac:dyDescent="0.25">
      <c r="B44" s="576" t="s">
        <v>1006</v>
      </c>
      <c r="C44" s="576"/>
      <c r="D44" s="577">
        <f>+'Mayor General sistema Julio2021'!G200+'Mayor General sistema Julio2021'!G202</f>
        <v>-174004378.30000001</v>
      </c>
      <c r="E44" s="577"/>
      <c r="F44" s="586"/>
    </row>
    <row r="45" spans="2:7" x14ac:dyDescent="0.25">
      <c r="B45" s="576" t="s">
        <v>1007</v>
      </c>
      <c r="C45" s="576"/>
      <c r="D45" s="591">
        <f>+'Mayor General sistema Julio2021'!G201</f>
        <v>153712007.13</v>
      </c>
      <c r="E45" s="577"/>
      <c r="F45" s="586"/>
    </row>
    <row r="46" spans="2:7" s="592" customFormat="1" x14ac:dyDescent="0.25">
      <c r="B46" s="573" t="s">
        <v>880</v>
      </c>
      <c r="C46" s="598"/>
      <c r="D46" s="582">
        <f>SUM(D43:D45)</f>
        <v>1910430263.1500001</v>
      </c>
      <c r="E46" s="582"/>
      <c r="F46" s="586"/>
      <c r="G46" s="566"/>
    </row>
    <row r="47" spans="2:7" ht="16.5" thickBot="1" x14ac:dyDescent="0.3">
      <c r="B47" s="573" t="s">
        <v>914</v>
      </c>
      <c r="C47" s="598"/>
      <c r="D47" s="584">
        <f>SUM(D40+D46)</f>
        <v>3635525213.5500002</v>
      </c>
      <c r="E47" s="577"/>
      <c r="F47" s="586"/>
    </row>
    <row r="48" spans="2:7" ht="16.5" thickTop="1" x14ac:dyDescent="0.25">
      <c r="C48" s="593"/>
      <c r="D48" s="593"/>
    </row>
    <row r="49" spans="2:9" x14ac:dyDescent="0.25">
      <c r="C49" s="593"/>
      <c r="D49" s="593"/>
    </row>
    <row r="50" spans="2:9" x14ac:dyDescent="0.25">
      <c r="C50" s="593"/>
      <c r="D50" s="593"/>
      <c r="E50" s="593"/>
    </row>
    <row r="51" spans="2:9" x14ac:dyDescent="0.25">
      <c r="C51" s="593"/>
      <c r="D51" s="593"/>
      <c r="E51" s="593"/>
    </row>
    <row r="52" spans="2:9" x14ac:dyDescent="0.25">
      <c r="C52" s="593"/>
      <c r="D52" s="593"/>
      <c r="E52" s="593"/>
    </row>
    <row r="53" spans="2:9" x14ac:dyDescent="0.25">
      <c r="C53" s="593"/>
      <c r="D53" s="593"/>
      <c r="E53" s="593"/>
    </row>
    <row r="54" spans="2:9" x14ac:dyDescent="0.25">
      <c r="C54" s="629"/>
      <c r="D54" s="629"/>
      <c r="E54" s="593"/>
    </row>
    <row r="55" spans="2:9" ht="15.75" customHeight="1" x14ac:dyDescent="0.25">
      <c r="B55" s="594" t="s">
        <v>1022</v>
      </c>
      <c r="C55" s="628" t="s">
        <v>1024</v>
      </c>
      <c r="D55" s="628"/>
      <c r="E55" s="599"/>
      <c r="F55" s="599"/>
      <c r="G55" s="599"/>
      <c r="H55" s="599"/>
      <c r="I55" s="599"/>
    </row>
    <row r="56" spans="2:9" ht="18" customHeight="1" x14ac:dyDescent="0.25">
      <c r="B56" s="595" t="s">
        <v>1023</v>
      </c>
      <c r="C56" s="627" t="s">
        <v>1025</v>
      </c>
      <c r="D56" s="627"/>
      <c r="E56" s="601"/>
      <c r="F56" s="600"/>
      <c r="G56" s="600"/>
      <c r="H56" s="600"/>
      <c r="I56" s="600"/>
    </row>
    <row r="57" spans="2:9" x14ac:dyDescent="0.25">
      <c r="B57" s="595"/>
      <c r="C57" s="595"/>
      <c r="D57" s="595"/>
      <c r="E57" s="595"/>
    </row>
    <row r="58" spans="2:9" x14ac:dyDescent="0.25">
      <c r="B58" s="595"/>
      <c r="C58" s="595"/>
      <c r="D58" s="595"/>
      <c r="E58" s="595"/>
    </row>
    <row r="59" spans="2:9" x14ac:dyDescent="0.25">
      <c r="B59" s="595"/>
      <c r="C59" s="595"/>
      <c r="D59" s="595"/>
      <c r="E59" s="595"/>
    </row>
    <row r="60" spans="2:9" x14ac:dyDescent="0.25">
      <c r="B60" s="595"/>
      <c r="C60" s="595"/>
      <c r="D60" s="595"/>
    </row>
    <row r="61" spans="2:9" x14ac:dyDescent="0.25">
      <c r="B61" s="628" t="s">
        <v>1020</v>
      </c>
      <c r="C61" s="628"/>
      <c r="D61" s="628"/>
      <c r="E61" s="599"/>
    </row>
    <row r="62" spans="2:9" x14ac:dyDescent="0.25">
      <c r="B62" s="629" t="s">
        <v>1021</v>
      </c>
      <c r="C62" s="629"/>
      <c r="D62" s="629"/>
      <c r="E62" s="600"/>
    </row>
    <row r="63" spans="2:9" x14ac:dyDescent="0.25">
      <c r="B63" s="596"/>
      <c r="C63" s="597"/>
      <c r="D63" s="597"/>
      <c r="E63" s="597"/>
    </row>
  </sheetData>
  <mergeCells count="10">
    <mergeCell ref="C56:D56"/>
    <mergeCell ref="B61:D61"/>
    <mergeCell ref="B62:D62"/>
    <mergeCell ref="B6:D6"/>
    <mergeCell ref="B7:D7"/>
    <mergeCell ref="B8:D8"/>
    <mergeCell ref="B9:D9"/>
    <mergeCell ref="B28:B29"/>
    <mergeCell ref="C55:D55"/>
    <mergeCell ref="C54:D5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view="pageLayout" topLeftCell="A16" zoomScale="90" zoomScaleNormal="100" zoomScalePageLayoutView="90" workbookViewId="0">
      <selection activeCell="F79" sqref="F79"/>
    </sheetView>
  </sheetViews>
  <sheetFormatPr baseColWidth="10" defaultColWidth="11.42578125" defaultRowHeight="15" x14ac:dyDescent="0.25"/>
  <cols>
    <col min="1" max="1" width="4" style="213" customWidth="1"/>
    <col min="2" max="2" width="11.28515625" style="213" customWidth="1"/>
    <col min="3" max="3" width="2.42578125" style="213" hidden="1" customWidth="1"/>
    <col min="4" max="4" width="20.28515625" style="213" customWidth="1"/>
    <col min="5" max="5" width="11.42578125" style="213"/>
    <col min="6" max="6" width="28.42578125" style="213" customWidth="1"/>
    <col min="7" max="7" width="19.7109375" style="213" bestFit="1" customWidth="1"/>
    <col min="8" max="8" width="10.140625" style="213" customWidth="1"/>
    <col min="9" max="16384" width="11.42578125" style="213"/>
  </cols>
  <sheetData>
    <row r="2" spans="2:9" ht="15.75" thickBot="1" x14ac:dyDescent="0.3">
      <c r="B2" s="632" t="s">
        <v>222</v>
      </c>
      <c r="C2" s="632"/>
      <c r="D2" s="632"/>
      <c r="E2" s="632"/>
      <c r="F2" s="632"/>
      <c r="G2" s="632"/>
    </row>
    <row r="4" spans="2:9" x14ac:dyDescent="0.25">
      <c r="D4" s="214" t="s">
        <v>223</v>
      </c>
      <c r="E4" s="215"/>
      <c r="F4" s="215"/>
      <c r="G4" s="216"/>
      <c r="H4" s="217"/>
      <c r="I4" s="217"/>
    </row>
    <row r="5" spans="2:9" x14ac:dyDescent="0.25">
      <c r="D5" s="215"/>
      <c r="E5" s="215"/>
      <c r="F5" s="215"/>
      <c r="G5" s="216"/>
      <c r="H5" s="217"/>
      <c r="I5" s="217"/>
    </row>
    <row r="6" spans="2:9" x14ac:dyDescent="0.25">
      <c r="D6" s="252" t="s">
        <v>765</v>
      </c>
      <c r="E6" s="215"/>
      <c r="F6" s="215"/>
      <c r="G6" s="216">
        <f>+'Mayor General sistema Julio2021'!G5</f>
        <v>60684435.789999999</v>
      </c>
      <c r="H6" s="217"/>
      <c r="I6" s="217"/>
    </row>
    <row r="7" spans="2:9" x14ac:dyDescent="0.25">
      <c r="D7" s="215" t="s">
        <v>503</v>
      </c>
      <c r="E7" s="215"/>
      <c r="F7" s="215"/>
      <c r="G7" s="216">
        <f>+'Mayor General sistema Julio2021'!G50</f>
        <v>711077164.96000004</v>
      </c>
      <c r="H7" s="217"/>
      <c r="I7" s="217"/>
    </row>
    <row r="8" spans="2:9" x14ac:dyDescent="0.25">
      <c r="D8" s="215" t="s">
        <v>707</v>
      </c>
      <c r="E8" s="215"/>
      <c r="F8" s="215"/>
      <c r="G8" s="216">
        <f>+'Mayor General sistema Julio2021'!G62</f>
        <v>859842489.51999998</v>
      </c>
      <c r="H8" s="217"/>
      <c r="I8" s="217"/>
    </row>
    <row r="9" spans="2:9" x14ac:dyDescent="0.25">
      <c r="H9" s="217"/>
      <c r="I9" s="217"/>
    </row>
    <row r="10" spans="2:9" ht="15.75" thickBot="1" x14ac:dyDescent="0.3">
      <c r="D10" s="214" t="s">
        <v>224</v>
      </c>
      <c r="E10" s="214"/>
      <c r="F10" s="214"/>
      <c r="G10" s="218">
        <f>SUM(G6:G8)</f>
        <v>1631604090.27</v>
      </c>
      <c r="H10" s="217"/>
      <c r="I10" s="217"/>
    </row>
    <row r="11" spans="2:9" ht="15.75" thickTop="1" x14ac:dyDescent="0.25">
      <c r="D11" s="214"/>
      <c r="E11" s="214"/>
      <c r="F11" s="214"/>
      <c r="G11" s="219"/>
      <c r="H11" s="217"/>
      <c r="I11" s="217"/>
    </row>
    <row r="12" spans="2:9" x14ac:dyDescent="0.25">
      <c r="D12" s="214" t="s">
        <v>225</v>
      </c>
      <c r="E12" s="215"/>
      <c r="F12" s="215"/>
      <c r="G12" s="216"/>
      <c r="H12" s="217"/>
      <c r="I12" s="217"/>
    </row>
    <row r="13" spans="2:9" x14ac:dyDescent="0.25">
      <c r="D13" s="214"/>
      <c r="E13" s="215"/>
      <c r="F13" s="215"/>
      <c r="G13" s="216"/>
      <c r="H13" s="217"/>
      <c r="I13" s="217"/>
    </row>
    <row r="14" spans="2:9" ht="15" customHeight="1" x14ac:dyDescent="0.25">
      <c r="D14" s="214" t="s">
        <v>708</v>
      </c>
      <c r="E14" s="215"/>
      <c r="F14" s="215"/>
      <c r="G14" s="216"/>
      <c r="H14" s="217"/>
      <c r="I14" s="217"/>
    </row>
    <row r="15" spans="2:9" hidden="1" x14ac:dyDescent="0.25">
      <c r="D15" s="215" t="s">
        <v>709</v>
      </c>
      <c r="E15" s="215"/>
      <c r="F15" s="215"/>
      <c r="G15" s="216" t="e">
        <f>+'Mayor General sistema Julio2021'!#REF!</f>
        <v>#REF!</v>
      </c>
      <c r="H15" s="217"/>
      <c r="I15" s="217"/>
    </row>
    <row r="16" spans="2:9" x14ac:dyDescent="0.25">
      <c r="D16" s="215" t="s">
        <v>710</v>
      </c>
      <c r="E16" s="215"/>
      <c r="F16" s="215"/>
      <c r="G16" s="216">
        <f>+'Mayor General sistema Julio2021'!G85</f>
        <v>131096014.36</v>
      </c>
      <c r="H16" s="217"/>
      <c r="I16" s="217"/>
    </row>
    <row r="17" spans="4:9" x14ac:dyDescent="0.25">
      <c r="D17" s="215" t="s">
        <v>815</v>
      </c>
      <c r="E17" s="215"/>
      <c r="F17" s="215"/>
      <c r="G17" s="216">
        <f>+'Mayor General sistema Julio2021'!G86</f>
        <v>451423910.14999998</v>
      </c>
      <c r="H17" s="217"/>
      <c r="I17" s="217"/>
    </row>
    <row r="18" spans="4:9" x14ac:dyDescent="0.25">
      <c r="D18" s="215" t="s">
        <v>837</v>
      </c>
      <c r="E18" s="215"/>
      <c r="F18" s="215"/>
      <c r="G18" s="216">
        <f>+'Mayor General sistema Julio2021'!G87</f>
        <v>53197886.359999999</v>
      </c>
      <c r="H18" s="217"/>
      <c r="I18" s="217"/>
    </row>
    <row r="19" spans="4:9" x14ac:dyDescent="0.25">
      <c r="D19" s="215" t="s">
        <v>711</v>
      </c>
      <c r="E19" s="215"/>
      <c r="F19" s="215"/>
      <c r="G19" s="216">
        <f>+'Mayor General sistema Julio2021'!G89</f>
        <v>184671379.27000001</v>
      </c>
      <c r="H19" s="217"/>
      <c r="I19" s="217"/>
    </row>
    <row r="20" spans="4:9" x14ac:dyDescent="0.25">
      <c r="D20" s="215" t="s">
        <v>712</v>
      </c>
      <c r="E20" s="215"/>
      <c r="F20" s="215"/>
      <c r="G20" s="216">
        <f>+'Mayor General sistema Julio2021'!G90</f>
        <v>145333947.34999999</v>
      </c>
      <c r="H20" s="217"/>
      <c r="I20" s="217"/>
    </row>
    <row r="21" spans="4:9" x14ac:dyDescent="0.25">
      <c r="D21" s="215" t="s">
        <v>713</v>
      </c>
      <c r="E21" s="215"/>
      <c r="F21" s="215"/>
      <c r="G21" s="216">
        <f>+'Mayor General sistema Julio2021'!G91</f>
        <v>867442</v>
      </c>
      <c r="H21" s="217"/>
      <c r="I21" s="217"/>
    </row>
    <row r="22" spans="4:9" x14ac:dyDescent="0.25">
      <c r="D22" s="215" t="s">
        <v>714</v>
      </c>
      <c r="E22" s="215"/>
      <c r="F22" s="215"/>
      <c r="G22" s="216">
        <f>+'Mayor General sistema Julio2021'!G92</f>
        <v>20924925.66</v>
      </c>
      <c r="H22" s="217"/>
      <c r="I22" s="217"/>
    </row>
    <row r="23" spans="4:9" x14ac:dyDescent="0.25">
      <c r="D23" s="215" t="s">
        <v>715</v>
      </c>
      <c r="E23" s="215"/>
      <c r="F23" s="215"/>
      <c r="G23" s="216">
        <f>+'Mayor General sistema Julio2021'!G93</f>
        <v>91148522.189999998</v>
      </c>
      <c r="H23" s="217"/>
      <c r="I23" s="217"/>
    </row>
    <row r="24" spans="4:9" x14ac:dyDescent="0.25">
      <c r="D24" s="215" t="s">
        <v>376</v>
      </c>
      <c r="E24" s="215"/>
      <c r="F24" s="215"/>
      <c r="G24" s="216">
        <f>+'Mayor General sistema Julio2021'!G94</f>
        <v>6859316.8399999999</v>
      </c>
      <c r="H24" s="217"/>
      <c r="I24" s="217"/>
    </row>
    <row r="25" spans="4:9" x14ac:dyDescent="0.25">
      <c r="D25" s="215" t="s">
        <v>378</v>
      </c>
      <c r="E25" s="215"/>
      <c r="F25" s="215"/>
      <c r="G25" s="216">
        <f>+'Mayor General sistema Julio2021'!G95+'Mayor General sistema Julio2021'!G118</f>
        <v>68494353.640000001</v>
      </c>
      <c r="H25" s="217"/>
      <c r="I25" s="217"/>
    </row>
    <row r="26" spans="4:9" x14ac:dyDescent="0.25">
      <c r="D26" s="215" t="s">
        <v>380</v>
      </c>
      <c r="E26" s="215"/>
      <c r="F26" s="215"/>
      <c r="G26" s="216">
        <f>+'Mayor General sistema Julio2021'!G96</f>
        <v>403365403.69</v>
      </c>
      <c r="H26" s="217"/>
      <c r="I26" s="217"/>
    </row>
    <row r="27" spans="4:9" x14ac:dyDescent="0.25">
      <c r="D27" s="215" t="s">
        <v>716</v>
      </c>
      <c r="E27" s="215"/>
      <c r="F27" s="215"/>
      <c r="G27" s="216">
        <f>+'Mayor General sistema Julio2021'!G98</f>
        <v>770339149.87</v>
      </c>
      <c r="H27" s="217"/>
      <c r="I27" s="217"/>
    </row>
    <row r="28" spans="4:9" x14ac:dyDescent="0.25">
      <c r="D28" s="215" t="s">
        <v>717</v>
      </c>
      <c r="E28" s="215"/>
      <c r="F28" s="215"/>
      <c r="G28" s="222">
        <f>+'Mayor General sistema Julio2021'!G101</f>
        <v>-860143453.41999996</v>
      </c>
      <c r="H28" s="217"/>
      <c r="I28" s="217"/>
    </row>
    <row r="29" spans="4:9" x14ac:dyDescent="0.25">
      <c r="D29" s="214" t="s">
        <v>718</v>
      </c>
      <c r="E29" s="215"/>
      <c r="F29" s="215"/>
      <c r="G29" s="220">
        <f>SUM(G16:G28)</f>
        <v>1467578797.96</v>
      </c>
      <c r="H29" s="217"/>
      <c r="I29" s="217"/>
    </row>
    <row r="30" spans="4:9" x14ac:dyDescent="0.25">
      <c r="D30" s="215"/>
      <c r="E30" s="215"/>
      <c r="F30" s="215"/>
      <c r="G30" s="216"/>
      <c r="H30" s="217"/>
      <c r="I30" s="217"/>
    </row>
    <row r="31" spans="4:9" x14ac:dyDescent="0.25">
      <c r="D31" s="214" t="s">
        <v>719</v>
      </c>
      <c r="E31" s="215"/>
      <c r="F31" s="215"/>
      <c r="G31" s="216"/>
      <c r="H31" s="217"/>
      <c r="I31" s="217"/>
    </row>
    <row r="32" spans="4:9" x14ac:dyDescent="0.25">
      <c r="D32" s="215" t="s">
        <v>944</v>
      </c>
      <c r="E32" s="215"/>
      <c r="F32" s="215"/>
      <c r="G32" s="216">
        <f>+'Mayor General sistema Julio2021'!G113</f>
        <v>40733380.770000003</v>
      </c>
      <c r="H32" s="217"/>
      <c r="I32" s="217"/>
    </row>
    <row r="33" spans="2:9" x14ac:dyDescent="0.25">
      <c r="D33" s="215" t="s">
        <v>936</v>
      </c>
      <c r="E33" s="215"/>
      <c r="F33" s="215"/>
      <c r="G33" s="216">
        <f>+'Mayor General sistema Julio2021'!G116</f>
        <v>-26408229.359999999</v>
      </c>
      <c r="H33" s="217"/>
      <c r="I33" s="217"/>
    </row>
    <row r="34" spans="2:9" x14ac:dyDescent="0.25">
      <c r="D34" s="214" t="s">
        <v>937</v>
      </c>
      <c r="E34" s="215"/>
      <c r="F34" s="215"/>
      <c r="G34" s="325">
        <f>+G32+G33</f>
        <v>14325151.410000004</v>
      </c>
      <c r="H34" s="217"/>
      <c r="I34" s="217"/>
    </row>
    <row r="35" spans="2:9" x14ac:dyDescent="0.25">
      <c r="D35" s="215"/>
      <c r="E35" s="215"/>
      <c r="F35" s="215"/>
      <c r="H35" s="217"/>
      <c r="I35" s="217"/>
    </row>
    <row r="36" spans="2:9" x14ac:dyDescent="0.25">
      <c r="D36" s="214" t="s">
        <v>764</v>
      </c>
      <c r="E36" s="215"/>
      <c r="F36" s="215"/>
      <c r="H36" s="217"/>
      <c r="I36" s="217"/>
    </row>
    <row r="37" spans="2:9" x14ac:dyDescent="0.25">
      <c r="D37" s="215" t="s">
        <v>763</v>
      </c>
      <c r="E37" s="215"/>
      <c r="F37" s="215"/>
      <c r="G37" s="248">
        <f>+'Mayor General sistema Julio2021'!G121</f>
        <v>66769174.469999999</v>
      </c>
      <c r="H37" s="217"/>
      <c r="I37" s="217"/>
    </row>
    <row r="38" spans="2:9" x14ac:dyDescent="0.25">
      <c r="D38" s="215"/>
      <c r="E38" s="215"/>
      <c r="F38" s="215"/>
      <c r="H38" s="217"/>
      <c r="I38" s="217"/>
    </row>
    <row r="39" spans="2:9" ht="15.75" thickBot="1" x14ac:dyDescent="0.3">
      <c r="D39" s="214" t="s">
        <v>226</v>
      </c>
      <c r="E39" s="214"/>
      <c r="F39" s="214"/>
      <c r="G39" s="218">
        <f>+G29+G34+G37</f>
        <v>1548673123.8400002</v>
      </c>
      <c r="H39" s="217"/>
      <c r="I39" s="217"/>
    </row>
    <row r="40" spans="2:9" ht="15.75" thickTop="1" x14ac:dyDescent="0.25">
      <c r="D40" s="215"/>
      <c r="E40" s="215"/>
      <c r="F40" s="215"/>
      <c r="G40" s="216"/>
      <c r="H40" s="217"/>
      <c r="I40" s="217"/>
    </row>
    <row r="41" spans="2:9" x14ac:dyDescent="0.25">
      <c r="D41" s="221"/>
      <c r="E41" s="221"/>
      <c r="F41" s="221"/>
      <c r="G41" s="222"/>
      <c r="H41" s="217"/>
      <c r="I41" s="217"/>
    </row>
    <row r="42" spans="2:9" x14ac:dyDescent="0.25">
      <c r="H42" s="217"/>
      <c r="I42" s="217"/>
    </row>
    <row r="43" spans="2:9" ht="16.5" thickBot="1" x14ac:dyDescent="0.3">
      <c r="D43" s="324" t="s">
        <v>720</v>
      </c>
      <c r="E43" s="324"/>
      <c r="F43" s="223" t="s">
        <v>721</v>
      </c>
      <c r="G43" s="224">
        <f>+G39+G10</f>
        <v>3180277214.1100001</v>
      </c>
      <c r="H43" s="217"/>
      <c r="I43" s="217"/>
    </row>
    <row r="44" spans="2:9" ht="15.75" thickTop="1" x14ac:dyDescent="0.25">
      <c r="H44" s="217"/>
      <c r="I44" s="217"/>
    </row>
    <row r="45" spans="2:9" x14ac:dyDescent="0.25">
      <c r="G45" s="217"/>
      <c r="H45" s="217"/>
      <c r="I45" s="217"/>
    </row>
    <row r="46" spans="2:9" x14ac:dyDescent="0.25">
      <c r="G46" s="217"/>
      <c r="H46" s="217"/>
      <c r="I46" s="217"/>
    </row>
    <row r="47" spans="2:9" x14ac:dyDescent="0.25">
      <c r="G47" s="217"/>
      <c r="H47" s="217"/>
      <c r="I47" s="217"/>
    </row>
    <row r="48" spans="2:9" ht="15.75" thickBot="1" x14ac:dyDescent="0.3">
      <c r="B48" s="632" t="s">
        <v>722</v>
      </c>
      <c r="C48" s="632"/>
      <c r="D48" s="632"/>
      <c r="E48" s="632"/>
      <c r="F48" s="632"/>
      <c r="G48" s="632"/>
      <c r="H48" s="217"/>
      <c r="I48" s="217"/>
    </row>
    <row r="49" spans="2:9" x14ac:dyDescent="0.25">
      <c r="B49" s="225"/>
      <c r="C49" s="225"/>
      <c r="D49" s="225"/>
      <c r="E49" s="225"/>
      <c r="F49" s="225"/>
      <c r="G49" s="225"/>
      <c r="H49" s="217"/>
      <c r="I49" s="217"/>
    </row>
    <row r="50" spans="2:9" x14ac:dyDescent="0.25">
      <c r="D50" s="214" t="s">
        <v>227</v>
      </c>
      <c r="E50" s="215"/>
      <c r="F50" s="215"/>
      <c r="H50" s="217"/>
      <c r="I50" s="217"/>
    </row>
    <row r="51" spans="2:9" x14ac:dyDescent="0.25">
      <c r="D51" s="215" t="s">
        <v>723</v>
      </c>
      <c r="E51" s="215"/>
      <c r="F51" s="215"/>
      <c r="G51" s="216">
        <f>+'Mayor General sistema Julio2021'!G125</f>
        <v>951579918.17999995</v>
      </c>
      <c r="H51" s="217"/>
      <c r="I51" s="217"/>
    </row>
    <row r="52" spans="2:9" x14ac:dyDescent="0.25">
      <c r="D52" s="215"/>
      <c r="E52" s="215"/>
      <c r="F52" s="215"/>
      <c r="G52" s="216"/>
      <c r="H52" s="217"/>
      <c r="I52" s="217"/>
    </row>
    <row r="53" spans="2:9" x14ac:dyDescent="0.25">
      <c r="D53" s="226" t="s">
        <v>724</v>
      </c>
      <c r="E53" s="227"/>
      <c r="F53" s="227"/>
      <c r="H53" s="217"/>
      <c r="I53" s="217"/>
    </row>
    <row r="54" spans="2:9" x14ac:dyDescent="0.25">
      <c r="D54" s="227" t="s">
        <v>725</v>
      </c>
      <c r="E54" s="227"/>
      <c r="F54" s="227"/>
      <c r="G54" s="216">
        <f>+'Mayor General sistema Julio2021'!G189</f>
        <v>773515032.22000003</v>
      </c>
      <c r="H54" s="217"/>
      <c r="I54" s="217"/>
    </row>
    <row r="55" spans="2:9" x14ac:dyDescent="0.25">
      <c r="D55" s="227"/>
      <c r="E55" s="227"/>
      <c r="F55" s="227"/>
      <c r="G55" s="216"/>
      <c r="H55" s="217"/>
      <c r="I55" s="217"/>
    </row>
    <row r="56" spans="2:9" ht="15.75" thickBot="1" x14ac:dyDescent="0.3">
      <c r="D56" s="226" t="s">
        <v>910</v>
      </c>
      <c r="E56" s="227"/>
      <c r="F56" s="227"/>
      <c r="G56" s="218">
        <f>+G51+G54</f>
        <v>1725094950.4000001</v>
      </c>
      <c r="H56" s="217"/>
      <c r="I56" s="217"/>
    </row>
    <row r="57" spans="2:9" ht="15.75" thickTop="1" x14ac:dyDescent="0.25">
      <c r="D57" s="226"/>
      <c r="E57" s="227"/>
      <c r="F57" s="227"/>
      <c r="G57" s="219"/>
      <c r="H57" s="217"/>
      <c r="I57" s="217"/>
    </row>
    <row r="58" spans="2:9" x14ac:dyDescent="0.25">
      <c r="D58" s="226" t="s">
        <v>911</v>
      </c>
      <c r="E58" s="227"/>
      <c r="F58" s="227"/>
      <c r="G58" s="314">
        <v>0</v>
      </c>
      <c r="H58" s="217"/>
      <c r="I58" s="217"/>
    </row>
    <row r="59" spans="2:9" x14ac:dyDescent="0.25">
      <c r="D59" s="226"/>
      <c r="E59" s="227"/>
      <c r="F59" s="227"/>
      <c r="G59" s="313"/>
      <c r="H59" s="217"/>
      <c r="I59" s="217"/>
    </row>
    <row r="60" spans="2:9" ht="15.75" thickBot="1" x14ac:dyDescent="0.3">
      <c r="D60" s="226" t="s">
        <v>912</v>
      </c>
      <c r="E60" s="227"/>
      <c r="F60" s="227"/>
      <c r="G60" s="315">
        <f>+G58</f>
        <v>0</v>
      </c>
      <c r="H60" s="217"/>
      <c r="I60" s="217"/>
    </row>
    <row r="61" spans="2:9" ht="15.75" thickTop="1" x14ac:dyDescent="0.25">
      <c r="G61" s="217"/>
      <c r="H61" s="217"/>
      <c r="I61" s="217"/>
    </row>
    <row r="62" spans="2:9" x14ac:dyDescent="0.25">
      <c r="G62" s="217"/>
      <c r="H62" s="217"/>
      <c r="I62" s="217"/>
    </row>
    <row r="63" spans="2:9" ht="15.75" thickBot="1" x14ac:dyDescent="0.3">
      <c r="D63" s="228" t="s">
        <v>913</v>
      </c>
      <c r="G63" s="318">
        <f>+G56+G60</f>
        <v>1725094950.4000001</v>
      </c>
      <c r="H63" s="217"/>
      <c r="I63" s="217"/>
    </row>
    <row r="64" spans="2:9" ht="15.75" thickTop="1" x14ac:dyDescent="0.25">
      <c r="G64" s="217"/>
      <c r="H64" s="217"/>
      <c r="I64" s="217"/>
    </row>
    <row r="65" spans="4:9" ht="15.75" thickBot="1" x14ac:dyDescent="0.3">
      <c r="D65" s="228" t="s">
        <v>726</v>
      </c>
      <c r="G65" s="218">
        <f>+'Mayor General sistema Julio2021'!G193</f>
        <v>1910430263.1500001</v>
      </c>
      <c r="H65" s="217"/>
      <c r="I65" s="217"/>
    </row>
    <row r="66" spans="4:9" ht="15.75" thickTop="1" x14ac:dyDescent="0.25">
      <c r="G66" s="217"/>
      <c r="H66" s="217"/>
      <c r="I66" s="217"/>
    </row>
    <row r="67" spans="4:9" x14ac:dyDescent="0.25">
      <c r="D67" s="221"/>
      <c r="E67" s="221"/>
      <c r="F67" s="221"/>
      <c r="G67" s="222"/>
    </row>
    <row r="69" spans="4:9" ht="16.5" thickBot="1" x14ac:dyDescent="0.3">
      <c r="D69" s="633" t="s">
        <v>727</v>
      </c>
      <c r="E69" s="633"/>
      <c r="F69" s="223" t="s">
        <v>726</v>
      </c>
      <c r="G69" s="224">
        <f>G56+G65</f>
        <v>3635525213.5500002</v>
      </c>
    </row>
    <row r="70" spans="4:9" ht="16.5" thickTop="1" x14ac:dyDescent="0.25">
      <c r="D70" s="229"/>
      <c r="E70" s="229"/>
      <c r="F70" s="230"/>
      <c r="G70" s="231"/>
    </row>
    <row r="79" spans="4:9" x14ac:dyDescent="0.25">
      <c r="G79" s="290"/>
    </row>
    <row r="80" spans="4:9" x14ac:dyDescent="0.25">
      <c r="G80" s="213" t="s">
        <v>11</v>
      </c>
    </row>
    <row r="82" spans="1:7" x14ac:dyDescent="0.25">
      <c r="A82" s="225" t="s">
        <v>768</v>
      </c>
      <c r="B82" s="225"/>
      <c r="C82" s="225"/>
      <c r="D82" s="225"/>
      <c r="E82" s="213" t="s">
        <v>769</v>
      </c>
      <c r="G82" s="213" t="s">
        <v>767</v>
      </c>
    </row>
    <row r="83" spans="1:7" x14ac:dyDescent="0.25">
      <c r="A83" s="213" t="s">
        <v>766</v>
      </c>
      <c r="E83" s="213" t="s">
        <v>728</v>
      </c>
      <c r="G83" s="213" t="s">
        <v>729</v>
      </c>
    </row>
  </sheetData>
  <mergeCells count="3">
    <mergeCell ref="B2:G2"/>
    <mergeCell ref="B48:G48"/>
    <mergeCell ref="D69:E69"/>
  </mergeCells>
  <pageMargins left="0.23749999999999999" right="0.70866141732283472" top="2.0750000000000002" bottom="0.74803149606299213" header="0.67" footer="0.31496062992125984"/>
  <pageSetup paperSize="9" scale="95" orientation="portrait" r:id="rId1"/>
  <headerFooter>
    <oddHeader>&amp;L&amp;G&amp;CINSTITUTO DOMINICANO DE AVIACION CIVIL-IDAC
DEPARTAMENTO DE CONTABILIDAD
BALANCE GENERAL
AL 30 DE JUNIO DEL 2021
VALORES EN RD$</oddHeader>
    <oddFooter>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30"/>
  <sheetViews>
    <sheetView zoomScale="110" zoomScaleNormal="110" workbookViewId="0">
      <pane xSplit="3" ySplit="1" topLeftCell="D167" activePane="bottomRight" state="frozen"/>
      <selection pane="topRight" activeCell="D1" sqref="D1"/>
      <selection pane="bottomLeft" activeCell="A2" sqref="A2"/>
      <selection pane="bottomRight" activeCell="C169" sqref="C169:C170"/>
    </sheetView>
  </sheetViews>
  <sheetFormatPr baseColWidth="10" defaultColWidth="9.140625" defaultRowHeight="12.75" x14ac:dyDescent="0.2"/>
  <cols>
    <col min="1" max="1" width="11.85546875" style="25" customWidth="1"/>
    <col min="2" max="2" width="15.42578125" style="25" customWidth="1"/>
    <col min="3" max="3" width="69.5703125" style="25" customWidth="1"/>
    <col min="4" max="4" width="19.28515625" style="27" bestFit="1" customWidth="1"/>
    <col min="5" max="6" width="14.5703125" style="27" bestFit="1" customWidth="1"/>
    <col min="7" max="7" width="19" style="27" bestFit="1" customWidth="1"/>
    <col min="8" max="8" width="19.42578125" style="25" bestFit="1" customWidth="1"/>
    <col min="9" max="9" width="16.5703125" style="242" bestFit="1" customWidth="1"/>
    <col min="10" max="10" width="13.5703125" style="25" bestFit="1" customWidth="1"/>
    <col min="11" max="11" width="16.85546875" style="25" bestFit="1" customWidth="1"/>
    <col min="12" max="249" width="9.140625" style="25"/>
    <col min="250" max="250" width="11.85546875" style="25" customWidth="1"/>
    <col min="251" max="251" width="15.42578125" style="25" customWidth="1"/>
    <col min="252" max="252" width="69.5703125" style="25" customWidth="1"/>
    <col min="253" max="253" width="19.28515625" style="25" bestFit="1" customWidth="1"/>
    <col min="254" max="255" width="14.5703125" style="25" bestFit="1" customWidth="1"/>
    <col min="256" max="256" width="16.42578125" style="25" bestFit="1" customWidth="1"/>
    <col min="257" max="505" width="9.140625" style="25"/>
    <col min="506" max="506" width="11.85546875" style="25" customWidth="1"/>
    <col min="507" max="507" width="15.42578125" style="25" customWidth="1"/>
    <col min="508" max="508" width="69.5703125" style="25" customWidth="1"/>
    <col min="509" max="509" width="19.28515625" style="25" bestFit="1" customWidth="1"/>
    <col min="510" max="511" width="14.5703125" style="25" bestFit="1" customWidth="1"/>
    <col min="512" max="512" width="16.42578125" style="25" bestFit="1" customWidth="1"/>
    <col min="513" max="761" width="9.140625" style="25"/>
    <col min="762" max="762" width="11.85546875" style="25" customWidth="1"/>
    <col min="763" max="763" width="15.42578125" style="25" customWidth="1"/>
    <col min="764" max="764" width="69.5703125" style="25" customWidth="1"/>
    <col min="765" max="765" width="19.28515625" style="25" bestFit="1" customWidth="1"/>
    <col min="766" max="767" width="14.5703125" style="25" bestFit="1" customWidth="1"/>
    <col min="768" max="768" width="16.42578125" style="25" bestFit="1" customWidth="1"/>
    <col min="769" max="1017" width="9.140625" style="25"/>
    <col min="1018" max="1018" width="11.85546875" style="25" customWidth="1"/>
    <col min="1019" max="1019" width="15.42578125" style="25" customWidth="1"/>
    <col min="1020" max="1020" width="69.5703125" style="25" customWidth="1"/>
    <col min="1021" max="1021" width="19.28515625" style="25" bestFit="1" customWidth="1"/>
    <col min="1022" max="1023" width="14.5703125" style="25" bestFit="1" customWidth="1"/>
    <col min="1024" max="1024" width="16.42578125" style="25" bestFit="1" customWidth="1"/>
    <col min="1025" max="1273" width="9.140625" style="25"/>
    <col min="1274" max="1274" width="11.85546875" style="25" customWidth="1"/>
    <col min="1275" max="1275" width="15.42578125" style="25" customWidth="1"/>
    <col min="1276" max="1276" width="69.5703125" style="25" customWidth="1"/>
    <col min="1277" max="1277" width="19.28515625" style="25" bestFit="1" customWidth="1"/>
    <col min="1278" max="1279" width="14.5703125" style="25" bestFit="1" customWidth="1"/>
    <col min="1280" max="1280" width="16.42578125" style="25" bestFit="1" customWidth="1"/>
    <col min="1281" max="1529" width="9.140625" style="25"/>
    <col min="1530" max="1530" width="11.85546875" style="25" customWidth="1"/>
    <col min="1531" max="1531" width="15.42578125" style="25" customWidth="1"/>
    <col min="1532" max="1532" width="69.5703125" style="25" customWidth="1"/>
    <col min="1533" max="1533" width="19.28515625" style="25" bestFit="1" customWidth="1"/>
    <col min="1534" max="1535" width="14.5703125" style="25" bestFit="1" customWidth="1"/>
    <col min="1536" max="1536" width="16.42578125" style="25" bestFit="1" customWidth="1"/>
    <col min="1537" max="1785" width="9.140625" style="25"/>
    <col min="1786" max="1786" width="11.85546875" style="25" customWidth="1"/>
    <col min="1787" max="1787" width="15.42578125" style="25" customWidth="1"/>
    <col min="1788" max="1788" width="69.5703125" style="25" customWidth="1"/>
    <col min="1789" max="1789" width="19.28515625" style="25" bestFit="1" customWidth="1"/>
    <col min="1790" max="1791" width="14.5703125" style="25" bestFit="1" customWidth="1"/>
    <col min="1792" max="1792" width="16.42578125" style="25" bestFit="1" customWidth="1"/>
    <col min="1793" max="2041" width="9.140625" style="25"/>
    <col min="2042" max="2042" width="11.85546875" style="25" customWidth="1"/>
    <col min="2043" max="2043" width="15.42578125" style="25" customWidth="1"/>
    <col min="2044" max="2044" width="69.5703125" style="25" customWidth="1"/>
    <col min="2045" max="2045" width="19.28515625" style="25" bestFit="1" customWidth="1"/>
    <col min="2046" max="2047" width="14.5703125" style="25" bestFit="1" customWidth="1"/>
    <col min="2048" max="2048" width="16.42578125" style="25" bestFit="1" customWidth="1"/>
    <col min="2049" max="2297" width="9.140625" style="25"/>
    <col min="2298" max="2298" width="11.85546875" style="25" customWidth="1"/>
    <col min="2299" max="2299" width="15.42578125" style="25" customWidth="1"/>
    <col min="2300" max="2300" width="69.5703125" style="25" customWidth="1"/>
    <col min="2301" max="2301" width="19.28515625" style="25" bestFit="1" customWidth="1"/>
    <col min="2302" max="2303" width="14.5703125" style="25" bestFit="1" customWidth="1"/>
    <col min="2304" max="2304" width="16.42578125" style="25" bestFit="1" customWidth="1"/>
    <col min="2305" max="2553" width="9.140625" style="25"/>
    <col min="2554" max="2554" width="11.85546875" style="25" customWidth="1"/>
    <col min="2555" max="2555" width="15.42578125" style="25" customWidth="1"/>
    <col min="2556" max="2556" width="69.5703125" style="25" customWidth="1"/>
    <col min="2557" max="2557" width="19.28515625" style="25" bestFit="1" customWidth="1"/>
    <col min="2558" max="2559" width="14.5703125" style="25" bestFit="1" customWidth="1"/>
    <col min="2560" max="2560" width="16.42578125" style="25" bestFit="1" customWidth="1"/>
    <col min="2561" max="2809" width="9.140625" style="25"/>
    <col min="2810" max="2810" width="11.85546875" style="25" customWidth="1"/>
    <col min="2811" max="2811" width="15.42578125" style="25" customWidth="1"/>
    <col min="2812" max="2812" width="69.5703125" style="25" customWidth="1"/>
    <col min="2813" max="2813" width="19.28515625" style="25" bestFit="1" customWidth="1"/>
    <col min="2814" max="2815" width="14.5703125" style="25" bestFit="1" customWidth="1"/>
    <col min="2816" max="2816" width="16.42578125" style="25" bestFit="1" customWidth="1"/>
    <col min="2817" max="3065" width="9.140625" style="25"/>
    <col min="3066" max="3066" width="11.85546875" style="25" customWidth="1"/>
    <col min="3067" max="3067" width="15.42578125" style="25" customWidth="1"/>
    <col min="3068" max="3068" width="69.5703125" style="25" customWidth="1"/>
    <col min="3069" max="3069" width="19.28515625" style="25" bestFit="1" customWidth="1"/>
    <col min="3070" max="3071" width="14.5703125" style="25" bestFit="1" customWidth="1"/>
    <col min="3072" max="3072" width="16.42578125" style="25" bestFit="1" customWidth="1"/>
    <col min="3073" max="3321" width="9.140625" style="25"/>
    <col min="3322" max="3322" width="11.85546875" style="25" customWidth="1"/>
    <col min="3323" max="3323" width="15.42578125" style="25" customWidth="1"/>
    <col min="3324" max="3324" width="69.5703125" style="25" customWidth="1"/>
    <col min="3325" max="3325" width="19.28515625" style="25" bestFit="1" customWidth="1"/>
    <col min="3326" max="3327" width="14.5703125" style="25" bestFit="1" customWidth="1"/>
    <col min="3328" max="3328" width="16.42578125" style="25" bestFit="1" customWidth="1"/>
    <col min="3329" max="3577" width="9.140625" style="25"/>
    <col min="3578" max="3578" width="11.85546875" style="25" customWidth="1"/>
    <col min="3579" max="3579" width="15.42578125" style="25" customWidth="1"/>
    <col min="3580" max="3580" width="69.5703125" style="25" customWidth="1"/>
    <col min="3581" max="3581" width="19.28515625" style="25" bestFit="1" customWidth="1"/>
    <col min="3582" max="3583" width="14.5703125" style="25" bestFit="1" customWidth="1"/>
    <col min="3584" max="3584" width="16.42578125" style="25" bestFit="1" customWidth="1"/>
    <col min="3585" max="3833" width="9.140625" style="25"/>
    <col min="3834" max="3834" width="11.85546875" style="25" customWidth="1"/>
    <col min="3835" max="3835" width="15.42578125" style="25" customWidth="1"/>
    <col min="3836" max="3836" width="69.5703125" style="25" customWidth="1"/>
    <col min="3837" max="3837" width="19.28515625" style="25" bestFit="1" customWidth="1"/>
    <col min="3838" max="3839" width="14.5703125" style="25" bestFit="1" customWidth="1"/>
    <col min="3840" max="3840" width="16.42578125" style="25" bestFit="1" customWidth="1"/>
    <col min="3841" max="4089" width="9.140625" style="25"/>
    <col min="4090" max="4090" width="11.85546875" style="25" customWidth="1"/>
    <col min="4091" max="4091" width="15.42578125" style="25" customWidth="1"/>
    <col min="4092" max="4092" width="69.5703125" style="25" customWidth="1"/>
    <col min="4093" max="4093" width="19.28515625" style="25" bestFit="1" customWidth="1"/>
    <col min="4094" max="4095" width="14.5703125" style="25" bestFit="1" customWidth="1"/>
    <col min="4096" max="4096" width="16.42578125" style="25" bestFit="1" customWidth="1"/>
    <col min="4097" max="4345" width="9.140625" style="25"/>
    <col min="4346" max="4346" width="11.85546875" style="25" customWidth="1"/>
    <col min="4347" max="4347" width="15.42578125" style="25" customWidth="1"/>
    <col min="4348" max="4348" width="69.5703125" style="25" customWidth="1"/>
    <col min="4349" max="4349" width="19.28515625" style="25" bestFit="1" customWidth="1"/>
    <col min="4350" max="4351" width="14.5703125" style="25" bestFit="1" customWidth="1"/>
    <col min="4352" max="4352" width="16.42578125" style="25" bestFit="1" customWidth="1"/>
    <col min="4353" max="4601" width="9.140625" style="25"/>
    <col min="4602" max="4602" width="11.85546875" style="25" customWidth="1"/>
    <col min="4603" max="4603" width="15.42578125" style="25" customWidth="1"/>
    <col min="4604" max="4604" width="69.5703125" style="25" customWidth="1"/>
    <col min="4605" max="4605" width="19.28515625" style="25" bestFit="1" customWidth="1"/>
    <col min="4606" max="4607" width="14.5703125" style="25" bestFit="1" customWidth="1"/>
    <col min="4608" max="4608" width="16.42578125" style="25" bestFit="1" customWidth="1"/>
    <col min="4609" max="4857" width="9.140625" style="25"/>
    <col min="4858" max="4858" width="11.85546875" style="25" customWidth="1"/>
    <col min="4859" max="4859" width="15.42578125" style="25" customWidth="1"/>
    <col min="4860" max="4860" width="69.5703125" style="25" customWidth="1"/>
    <col min="4861" max="4861" width="19.28515625" style="25" bestFit="1" customWidth="1"/>
    <col min="4862" max="4863" width="14.5703125" style="25" bestFit="1" customWidth="1"/>
    <col min="4864" max="4864" width="16.42578125" style="25" bestFit="1" customWidth="1"/>
    <col min="4865" max="5113" width="9.140625" style="25"/>
    <col min="5114" max="5114" width="11.85546875" style="25" customWidth="1"/>
    <col min="5115" max="5115" width="15.42578125" style="25" customWidth="1"/>
    <col min="5116" max="5116" width="69.5703125" style="25" customWidth="1"/>
    <col min="5117" max="5117" width="19.28515625" style="25" bestFit="1" customWidth="1"/>
    <col min="5118" max="5119" width="14.5703125" style="25" bestFit="1" customWidth="1"/>
    <col min="5120" max="5120" width="16.42578125" style="25" bestFit="1" customWidth="1"/>
    <col min="5121" max="5369" width="9.140625" style="25"/>
    <col min="5370" max="5370" width="11.85546875" style="25" customWidth="1"/>
    <col min="5371" max="5371" width="15.42578125" style="25" customWidth="1"/>
    <col min="5372" max="5372" width="69.5703125" style="25" customWidth="1"/>
    <col min="5373" max="5373" width="19.28515625" style="25" bestFit="1" customWidth="1"/>
    <col min="5374" max="5375" width="14.5703125" style="25" bestFit="1" customWidth="1"/>
    <col min="5376" max="5376" width="16.42578125" style="25" bestFit="1" customWidth="1"/>
    <col min="5377" max="5625" width="9.140625" style="25"/>
    <col min="5626" max="5626" width="11.85546875" style="25" customWidth="1"/>
    <col min="5627" max="5627" width="15.42578125" style="25" customWidth="1"/>
    <col min="5628" max="5628" width="69.5703125" style="25" customWidth="1"/>
    <col min="5629" max="5629" width="19.28515625" style="25" bestFit="1" customWidth="1"/>
    <col min="5630" max="5631" width="14.5703125" style="25" bestFit="1" customWidth="1"/>
    <col min="5632" max="5632" width="16.42578125" style="25" bestFit="1" customWidth="1"/>
    <col min="5633" max="5881" width="9.140625" style="25"/>
    <col min="5882" max="5882" width="11.85546875" style="25" customWidth="1"/>
    <col min="5883" max="5883" width="15.42578125" style="25" customWidth="1"/>
    <col min="5884" max="5884" width="69.5703125" style="25" customWidth="1"/>
    <col min="5885" max="5885" width="19.28515625" style="25" bestFit="1" customWidth="1"/>
    <col min="5886" max="5887" width="14.5703125" style="25" bestFit="1" customWidth="1"/>
    <col min="5888" max="5888" width="16.42578125" style="25" bestFit="1" customWidth="1"/>
    <col min="5889" max="6137" width="9.140625" style="25"/>
    <col min="6138" max="6138" width="11.85546875" style="25" customWidth="1"/>
    <col min="6139" max="6139" width="15.42578125" style="25" customWidth="1"/>
    <col min="6140" max="6140" width="69.5703125" style="25" customWidth="1"/>
    <col min="6141" max="6141" width="19.28515625" style="25" bestFit="1" customWidth="1"/>
    <col min="6142" max="6143" width="14.5703125" style="25" bestFit="1" customWidth="1"/>
    <col min="6144" max="6144" width="16.42578125" style="25" bestFit="1" customWidth="1"/>
    <col min="6145" max="6393" width="9.140625" style="25"/>
    <col min="6394" max="6394" width="11.85546875" style="25" customWidth="1"/>
    <col min="6395" max="6395" width="15.42578125" style="25" customWidth="1"/>
    <col min="6396" max="6396" width="69.5703125" style="25" customWidth="1"/>
    <col min="6397" max="6397" width="19.28515625" style="25" bestFit="1" customWidth="1"/>
    <col min="6398" max="6399" width="14.5703125" style="25" bestFit="1" customWidth="1"/>
    <col min="6400" max="6400" width="16.42578125" style="25" bestFit="1" customWidth="1"/>
    <col min="6401" max="6649" width="9.140625" style="25"/>
    <col min="6650" max="6650" width="11.85546875" style="25" customWidth="1"/>
    <col min="6651" max="6651" width="15.42578125" style="25" customWidth="1"/>
    <col min="6652" max="6652" width="69.5703125" style="25" customWidth="1"/>
    <col min="6653" max="6653" width="19.28515625" style="25" bestFit="1" customWidth="1"/>
    <col min="6654" max="6655" width="14.5703125" style="25" bestFit="1" customWidth="1"/>
    <col min="6656" max="6656" width="16.42578125" style="25" bestFit="1" customWidth="1"/>
    <col min="6657" max="6905" width="9.140625" style="25"/>
    <col min="6906" max="6906" width="11.85546875" style="25" customWidth="1"/>
    <col min="6907" max="6907" width="15.42578125" style="25" customWidth="1"/>
    <col min="6908" max="6908" width="69.5703125" style="25" customWidth="1"/>
    <col min="6909" max="6909" width="19.28515625" style="25" bestFit="1" customWidth="1"/>
    <col min="6910" max="6911" width="14.5703125" style="25" bestFit="1" customWidth="1"/>
    <col min="6912" max="6912" width="16.42578125" style="25" bestFit="1" customWidth="1"/>
    <col min="6913" max="7161" width="9.140625" style="25"/>
    <col min="7162" max="7162" width="11.85546875" style="25" customWidth="1"/>
    <col min="7163" max="7163" width="15.42578125" style="25" customWidth="1"/>
    <col min="7164" max="7164" width="69.5703125" style="25" customWidth="1"/>
    <col min="7165" max="7165" width="19.28515625" style="25" bestFit="1" customWidth="1"/>
    <col min="7166" max="7167" width="14.5703125" style="25" bestFit="1" customWidth="1"/>
    <col min="7168" max="7168" width="16.42578125" style="25" bestFit="1" customWidth="1"/>
    <col min="7169" max="7417" width="9.140625" style="25"/>
    <col min="7418" max="7418" width="11.85546875" style="25" customWidth="1"/>
    <col min="7419" max="7419" width="15.42578125" style="25" customWidth="1"/>
    <col min="7420" max="7420" width="69.5703125" style="25" customWidth="1"/>
    <col min="7421" max="7421" width="19.28515625" style="25" bestFit="1" customWidth="1"/>
    <col min="7422" max="7423" width="14.5703125" style="25" bestFit="1" customWidth="1"/>
    <col min="7424" max="7424" width="16.42578125" style="25" bestFit="1" customWidth="1"/>
    <col min="7425" max="7673" width="9.140625" style="25"/>
    <col min="7674" max="7674" width="11.85546875" style="25" customWidth="1"/>
    <col min="7675" max="7675" width="15.42578125" style="25" customWidth="1"/>
    <col min="7676" max="7676" width="69.5703125" style="25" customWidth="1"/>
    <col min="7677" max="7677" width="19.28515625" style="25" bestFit="1" customWidth="1"/>
    <col min="7678" max="7679" width="14.5703125" style="25" bestFit="1" customWidth="1"/>
    <col min="7680" max="7680" width="16.42578125" style="25" bestFit="1" customWidth="1"/>
    <col min="7681" max="7929" width="9.140625" style="25"/>
    <col min="7930" max="7930" width="11.85546875" style="25" customWidth="1"/>
    <col min="7931" max="7931" width="15.42578125" style="25" customWidth="1"/>
    <col min="7932" max="7932" width="69.5703125" style="25" customWidth="1"/>
    <col min="7933" max="7933" width="19.28515625" style="25" bestFit="1" customWidth="1"/>
    <col min="7934" max="7935" width="14.5703125" style="25" bestFit="1" customWidth="1"/>
    <col min="7936" max="7936" width="16.42578125" style="25" bestFit="1" customWidth="1"/>
    <col min="7937" max="8185" width="9.140625" style="25"/>
    <col min="8186" max="8186" width="11.85546875" style="25" customWidth="1"/>
    <col min="8187" max="8187" width="15.42578125" style="25" customWidth="1"/>
    <col min="8188" max="8188" width="69.5703125" style="25" customWidth="1"/>
    <col min="8189" max="8189" width="19.28515625" style="25" bestFit="1" customWidth="1"/>
    <col min="8190" max="8191" width="14.5703125" style="25" bestFit="1" customWidth="1"/>
    <col min="8192" max="8192" width="16.42578125" style="25" bestFit="1" customWidth="1"/>
    <col min="8193" max="8441" width="9.140625" style="25"/>
    <col min="8442" max="8442" width="11.85546875" style="25" customWidth="1"/>
    <col min="8443" max="8443" width="15.42578125" style="25" customWidth="1"/>
    <col min="8444" max="8444" width="69.5703125" style="25" customWidth="1"/>
    <col min="8445" max="8445" width="19.28515625" style="25" bestFit="1" customWidth="1"/>
    <col min="8446" max="8447" width="14.5703125" style="25" bestFit="1" customWidth="1"/>
    <col min="8448" max="8448" width="16.42578125" style="25" bestFit="1" customWidth="1"/>
    <col min="8449" max="8697" width="9.140625" style="25"/>
    <col min="8698" max="8698" width="11.85546875" style="25" customWidth="1"/>
    <col min="8699" max="8699" width="15.42578125" style="25" customWidth="1"/>
    <col min="8700" max="8700" width="69.5703125" style="25" customWidth="1"/>
    <col min="8701" max="8701" width="19.28515625" style="25" bestFit="1" customWidth="1"/>
    <col min="8702" max="8703" width="14.5703125" style="25" bestFit="1" customWidth="1"/>
    <col min="8704" max="8704" width="16.42578125" style="25" bestFit="1" customWidth="1"/>
    <col min="8705" max="8953" width="9.140625" style="25"/>
    <col min="8954" max="8954" width="11.85546875" style="25" customWidth="1"/>
    <col min="8955" max="8955" width="15.42578125" style="25" customWidth="1"/>
    <col min="8956" max="8956" width="69.5703125" style="25" customWidth="1"/>
    <col min="8957" max="8957" width="19.28515625" style="25" bestFit="1" customWidth="1"/>
    <col min="8958" max="8959" width="14.5703125" style="25" bestFit="1" customWidth="1"/>
    <col min="8960" max="8960" width="16.42578125" style="25" bestFit="1" customWidth="1"/>
    <col min="8961" max="9209" width="9.140625" style="25"/>
    <col min="9210" max="9210" width="11.85546875" style="25" customWidth="1"/>
    <col min="9211" max="9211" width="15.42578125" style="25" customWidth="1"/>
    <col min="9212" max="9212" width="69.5703125" style="25" customWidth="1"/>
    <col min="9213" max="9213" width="19.28515625" style="25" bestFit="1" customWidth="1"/>
    <col min="9214" max="9215" width="14.5703125" style="25" bestFit="1" customWidth="1"/>
    <col min="9216" max="9216" width="16.42578125" style="25" bestFit="1" customWidth="1"/>
    <col min="9217" max="9465" width="9.140625" style="25"/>
    <col min="9466" max="9466" width="11.85546875" style="25" customWidth="1"/>
    <col min="9467" max="9467" width="15.42578125" style="25" customWidth="1"/>
    <col min="9468" max="9468" width="69.5703125" style="25" customWidth="1"/>
    <col min="9469" max="9469" width="19.28515625" style="25" bestFit="1" customWidth="1"/>
    <col min="9470" max="9471" width="14.5703125" style="25" bestFit="1" customWidth="1"/>
    <col min="9472" max="9472" width="16.42578125" style="25" bestFit="1" customWidth="1"/>
    <col min="9473" max="9721" width="9.140625" style="25"/>
    <col min="9722" max="9722" width="11.85546875" style="25" customWidth="1"/>
    <col min="9723" max="9723" width="15.42578125" style="25" customWidth="1"/>
    <col min="9724" max="9724" width="69.5703125" style="25" customWidth="1"/>
    <col min="9725" max="9725" width="19.28515625" style="25" bestFit="1" customWidth="1"/>
    <col min="9726" max="9727" width="14.5703125" style="25" bestFit="1" customWidth="1"/>
    <col min="9728" max="9728" width="16.42578125" style="25" bestFit="1" customWidth="1"/>
    <col min="9729" max="9977" width="9.140625" style="25"/>
    <col min="9978" max="9978" width="11.85546875" style="25" customWidth="1"/>
    <col min="9979" max="9979" width="15.42578125" style="25" customWidth="1"/>
    <col min="9980" max="9980" width="69.5703125" style="25" customWidth="1"/>
    <col min="9981" max="9981" width="19.28515625" style="25" bestFit="1" customWidth="1"/>
    <col min="9982" max="9983" width="14.5703125" style="25" bestFit="1" customWidth="1"/>
    <col min="9984" max="9984" width="16.42578125" style="25" bestFit="1" customWidth="1"/>
    <col min="9985" max="10233" width="9.140625" style="25"/>
    <col min="10234" max="10234" width="11.85546875" style="25" customWidth="1"/>
    <col min="10235" max="10235" width="15.42578125" style="25" customWidth="1"/>
    <col min="10236" max="10236" width="69.5703125" style="25" customWidth="1"/>
    <col min="10237" max="10237" width="19.28515625" style="25" bestFit="1" customWidth="1"/>
    <col min="10238" max="10239" width="14.5703125" style="25" bestFit="1" customWidth="1"/>
    <col min="10240" max="10240" width="16.42578125" style="25" bestFit="1" customWidth="1"/>
    <col min="10241" max="10489" width="9.140625" style="25"/>
    <col min="10490" max="10490" width="11.85546875" style="25" customWidth="1"/>
    <col min="10491" max="10491" width="15.42578125" style="25" customWidth="1"/>
    <col min="10492" max="10492" width="69.5703125" style="25" customWidth="1"/>
    <col min="10493" max="10493" width="19.28515625" style="25" bestFit="1" customWidth="1"/>
    <col min="10494" max="10495" width="14.5703125" style="25" bestFit="1" customWidth="1"/>
    <col min="10496" max="10496" width="16.42578125" style="25" bestFit="1" customWidth="1"/>
    <col min="10497" max="10745" width="9.140625" style="25"/>
    <col min="10746" max="10746" width="11.85546875" style="25" customWidth="1"/>
    <col min="10747" max="10747" width="15.42578125" style="25" customWidth="1"/>
    <col min="10748" max="10748" width="69.5703125" style="25" customWidth="1"/>
    <col min="10749" max="10749" width="19.28515625" style="25" bestFit="1" customWidth="1"/>
    <col min="10750" max="10751" width="14.5703125" style="25" bestFit="1" customWidth="1"/>
    <col min="10752" max="10752" width="16.42578125" style="25" bestFit="1" customWidth="1"/>
    <col min="10753" max="11001" width="9.140625" style="25"/>
    <col min="11002" max="11002" width="11.85546875" style="25" customWidth="1"/>
    <col min="11003" max="11003" width="15.42578125" style="25" customWidth="1"/>
    <col min="11004" max="11004" width="69.5703125" style="25" customWidth="1"/>
    <col min="11005" max="11005" width="19.28515625" style="25" bestFit="1" customWidth="1"/>
    <col min="11006" max="11007" width="14.5703125" style="25" bestFit="1" customWidth="1"/>
    <col min="11008" max="11008" width="16.42578125" style="25" bestFit="1" customWidth="1"/>
    <col min="11009" max="11257" width="9.140625" style="25"/>
    <col min="11258" max="11258" width="11.85546875" style="25" customWidth="1"/>
    <col min="11259" max="11259" width="15.42578125" style="25" customWidth="1"/>
    <col min="11260" max="11260" width="69.5703125" style="25" customWidth="1"/>
    <col min="11261" max="11261" width="19.28515625" style="25" bestFit="1" customWidth="1"/>
    <col min="11262" max="11263" width="14.5703125" style="25" bestFit="1" customWidth="1"/>
    <col min="11264" max="11264" width="16.42578125" style="25" bestFit="1" customWidth="1"/>
    <col min="11265" max="11513" width="9.140625" style="25"/>
    <col min="11514" max="11514" width="11.85546875" style="25" customWidth="1"/>
    <col min="11515" max="11515" width="15.42578125" style="25" customWidth="1"/>
    <col min="11516" max="11516" width="69.5703125" style="25" customWidth="1"/>
    <col min="11517" max="11517" width="19.28515625" style="25" bestFit="1" customWidth="1"/>
    <col min="11518" max="11519" width="14.5703125" style="25" bestFit="1" customWidth="1"/>
    <col min="11520" max="11520" width="16.42578125" style="25" bestFit="1" customWidth="1"/>
    <col min="11521" max="11769" width="9.140625" style="25"/>
    <col min="11770" max="11770" width="11.85546875" style="25" customWidth="1"/>
    <col min="11771" max="11771" width="15.42578125" style="25" customWidth="1"/>
    <col min="11772" max="11772" width="69.5703125" style="25" customWidth="1"/>
    <col min="11773" max="11773" width="19.28515625" style="25" bestFit="1" customWidth="1"/>
    <col min="11774" max="11775" width="14.5703125" style="25" bestFit="1" customWidth="1"/>
    <col min="11776" max="11776" width="16.42578125" style="25" bestFit="1" customWidth="1"/>
    <col min="11777" max="12025" width="9.140625" style="25"/>
    <col min="12026" max="12026" width="11.85546875" style="25" customWidth="1"/>
    <col min="12027" max="12027" width="15.42578125" style="25" customWidth="1"/>
    <col min="12028" max="12028" width="69.5703125" style="25" customWidth="1"/>
    <col min="12029" max="12029" width="19.28515625" style="25" bestFit="1" customWidth="1"/>
    <col min="12030" max="12031" width="14.5703125" style="25" bestFit="1" customWidth="1"/>
    <col min="12032" max="12032" width="16.42578125" style="25" bestFit="1" customWidth="1"/>
    <col min="12033" max="12281" width="9.140625" style="25"/>
    <col min="12282" max="12282" width="11.85546875" style="25" customWidth="1"/>
    <col min="12283" max="12283" width="15.42578125" style="25" customWidth="1"/>
    <col min="12284" max="12284" width="69.5703125" style="25" customWidth="1"/>
    <col min="12285" max="12285" width="19.28515625" style="25" bestFit="1" customWidth="1"/>
    <col min="12286" max="12287" width="14.5703125" style="25" bestFit="1" customWidth="1"/>
    <col min="12288" max="12288" width="16.42578125" style="25" bestFit="1" customWidth="1"/>
    <col min="12289" max="12537" width="9.140625" style="25"/>
    <col min="12538" max="12538" width="11.85546875" style="25" customWidth="1"/>
    <col min="12539" max="12539" width="15.42578125" style="25" customWidth="1"/>
    <col min="12540" max="12540" width="69.5703125" style="25" customWidth="1"/>
    <col min="12541" max="12541" width="19.28515625" style="25" bestFit="1" customWidth="1"/>
    <col min="12542" max="12543" width="14.5703125" style="25" bestFit="1" customWidth="1"/>
    <col min="12544" max="12544" width="16.42578125" style="25" bestFit="1" customWidth="1"/>
    <col min="12545" max="12793" width="9.140625" style="25"/>
    <col min="12794" max="12794" width="11.85546875" style="25" customWidth="1"/>
    <col min="12795" max="12795" width="15.42578125" style="25" customWidth="1"/>
    <col min="12796" max="12796" width="69.5703125" style="25" customWidth="1"/>
    <col min="12797" max="12797" width="19.28515625" style="25" bestFit="1" customWidth="1"/>
    <col min="12798" max="12799" width="14.5703125" style="25" bestFit="1" customWidth="1"/>
    <col min="12800" max="12800" width="16.42578125" style="25" bestFit="1" customWidth="1"/>
    <col min="12801" max="13049" width="9.140625" style="25"/>
    <col min="13050" max="13050" width="11.85546875" style="25" customWidth="1"/>
    <col min="13051" max="13051" width="15.42578125" style="25" customWidth="1"/>
    <col min="13052" max="13052" width="69.5703125" style="25" customWidth="1"/>
    <col min="13053" max="13053" width="19.28515625" style="25" bestFit="1" customWidth="1"/>
    <col min="13054" max="13055" width="14.5703125" style="25" bestFit="1" customWidth="1"/>
    <col min="13056" max="13056" width="16.42578125" style="25" bestFit="1" customWidth="1"/>
    <col min="13057" max="13305" width="9.140625" style="25"/>
    <col min="13306" max="13306" width="11.85546875" style="25" customWidth="1"/>
    <col min="13307" max="13307" width="15.42578125" style="25" customWidth="1"/>
    <col min="13308" max="13308" width="69.5703125" style="25" customWidth="1"/>
    <col min="13309" max="13309" width="19.28515625" style="25" bestFit="1" customWidth="1"/>
    <col min="13310" max="13311" width="14.5703125" style="25" bestFit="1" customWidth="1"/>
    <col min="13312" max="13312" width="16.42578125" style="25" bestFit="1" customWidth="1"/>
    <col min="13313" max="13561" width="9.140625" style="25"/>
    <col min="13562" max="13562" width="11.85546875" style="25" customWidth="1"/>
    <col min="13563" max="13563" width="15.42578125" style="25" customWidth="1"/>
    <col min="13564" max="13564" width="69.5703125" style="25" customWidth="1"/>
    <col min="13565" max="13565" width="19.28515625" style="25" bestFit="1" customWidth="1"/>
    <col min="13566" max="13567" width="14.5703125" style="25" bestFit="1" customWidth="1"/>
    <col min="13568" max="13568" width="16.42578125" style="25" bestFit="1" customWidth="1"/>
    <col min="13569" max="13817" width="9.140625" style="25"/>
    <col min="13818" max="13818" width="11.85546875" style="25" customWidth="1"/>
    <col min="13819" max="13819" width="15.42578125" style="25" customWidth="1"/>
    <col min="13820" max="13820" width="69.5703125" style="25" customWidth="1"/>
    <col min="13821" max="13821" width="19.28515625" style="25" bestFit="1" customWidth="1"/>
    <col min="13822" max="13823" width="14.5703125" style="25" bestFit="1" customWidth="1"/>
    <col min="13824" max="13824" width="16.42578125" style="25" bestFit="1" customWidth="1"/>
    <col min="13825" max="14073" width="9.140625" style="25"/>
    <col min="14074" max="14074" width="11.85546875" style="25" customWidth="1"/>
    <col min="14075" max="14075" width="15.42578125" style="25" customWidth="1"/>
    <col min="14076" max="14076" width="69.5703125" style="25" customWidth="1"/>
    <col min="14077" max="14077" width="19.28515625" style="25" bestFit="1" customWidth="1"/>
    <col min="14078" max="14079" width="14.5703125" style="25" bestFit="1" customWidth="1"/>
    <col min="14080" max="14080" width="16.42578125" style="25" bestFit="1" customWidth="1"/>
    <col min="14081" max="14329" width="9.140625" style="25"/>
    <col min="14330" max="14330" width="11.85546875" style="25" customWidth="1"/>
    <col min="14331" max="14331" width="15.42578125" style="25" customWidth="1"/>
    <col min="14332" max="14332" width="69.5703125" style="25" customWidth="1"/>
    <col min="14333" max="14333" width="19.28515625" style="25" bestFit="1" customWidth="1"/>
    <col min="14334" max="14335" width="14.5703125" style="25" bestFit="1" customWidth="1"/>
    <col min="14336" max="14336" width="16.42578125" style="25" bestFit="1" customWidth="1"/>
    <col min="14337" max="14585" width="9.140625" style="25"/>
    <col min="14586" max="14586" width="11.85546875" style="25" customWidth="1"/>
    <col min="14587" max="14587" width="15.42578125" style="25" customWidth="1"/>
    <col min="14588" max="14588" width="69.5703125" style="25" customWidth="1"/>
    <col min="14589" max="14589" width="19.28515625" style="25" bestFit="1" customWidth="1"/>
    <col min="14590" max="14591" width="14.5703125" style="25" bestFit="1" customWidth="1"/>
    <col min="14592" max="14592" width="16.42578125" style="25" bestFit="1" customWidth="1"/>
    <col min="14593" max="14841" width="9.140625" style="25"/>
    <col min="14842" max="14842" width="11.85546875" style="25" customWidth="1"/>
    <col min="14843" max="14843" width="15.42578125" style="25" customWidth="1"/>
    <col min="14844" max="14844" width="69.5703125" style="25" customWidth="1"/>
    <col min="14845" max="14845" width="19.28515625" style="25" bestFit="1" customWidth="1"/>
    <col min="14846" max="14847" width="14.5703125" style="25" bestFit="1" customWidth="1"/>
    <col min="14848" max="14848" width="16.42578125" style="25" bestFit="1" customWidth="1"/>
    <col min="14849" max="15097" width="9.140625" style="25"/>
    <col min="15098" max="15098" width="11.85546875" style="25" customWidth="1"/>
    <col min="15099" max="15099" width="15.42578125" style="25" customWidth="1"/>
    <col min="15100" max="15100" width="69.5703125" style="25" customWidth="1"/>
    <col min="15101" max="15101" width="19.28515625" style="25" bestFit="1" customWidth="1"/>
    <col min="15102" max="15103" width="14.5703125" style="25" bestFit="1" customWidth="1"/>
    <col min="15104" max="15104" width="16.42578125" style="25" bestFit="1" customWidth="1"/>
    <col min="15105" max="15353" width="9.140625" style="25"/>
    <col min="15354" max="15354" width="11.85546875" style="25" customWidth="1"/>
    <col min="15355" max="15355" width="15.42578125" style="25" customWidth="1"/>
    <col min="15356" max="15356" width="69.5703125" style="25" customWidth="1"/>
    <col min="15357" max="15357" width="19.28515625" style="25" bestFit="1" customWidth="1"/>
    <col min="15358" max="15359" width="14.5703125" style="25" bestFit="1" customWidth="1"/>
    <col min="15360" max="15360" width="16.42578125" style="25" bestFit="1" customWidth="1"/>
    <col min="15361" max="15609" width="9.140625" style="25"/>
    <col min="15610" max="15610" width="11.85546875" style="25" customWidth="1"/>
    <col min="15611" max="15611" width="15.42578125" style="25" customWidth="1"/>
    <col min="15612" max="15612" width="69.5703125" style="25" customWidth="1"/>
    <col min="15613" max="15613" width="19.28515625" style="25" bestFit="1" customWidth="1"/>
    <col min="15614" max="15615" width="14.5703125" style="25" bestFit="1" customWidth="1"/>
    <col min="15616" max="15616" width="16.42578125" style="25" bestFit="1" customWidth="1"/>
    <col min="15617" max="15865" width="9.140625" style="25"/>
    <col min="15866" max="15866" width="11.85546875" style="25" customWidth="1"/>
    <col min="15867" max="15867" width="15.42578125" style="25" customWidth="1"/>
    <col min="15868" max="15868" width="69.5703125" style="25" customWidth="1"/>
    <col min="15869" max="15869" width="19.28515625" style="25" bestFit="1" customWidth="1"/>
    <col min="15870" max="15871" width="14.5703125" style="25" bestFit="1" customWidth="1"/>
    <col min="15872" max="15872" width="16.42578125" style="25" bestFit="1" customWidth="1"/>
    <col min="15873" max="16121" width="9.140625" style="25"/>
    <col min="16122" max="16122" width="11.85546875" style="25" customWidth="1"/>
    <col min="16123" max="16123" width="15.42578125" style="25" customWidth="1"/>
    <col min="16124" max="16124" width="69.5703125" style="25" customWidth="1"/>
    <col min="16125" max="16125" width="19.28515625" style="25" bestFit="1" customWidth="1"/>
    <col min="16126" max="16127" width="14.5703125" style="25" bestFit="1" customWidth="1"/>
    <col min="16128" max="16128" width="16.42578125" style="25" bestFit="1" customWidth="1"/>
    <col min="16129" max="16384" width="9.140625" style="25"/>
  </cols>
  <sheetData>
    <row r="1" spans="1:10" s="29" customFormat="1" x14ac:dyDescent="0.2">
      <c r="A1" s="30" t="s">
        <v>488</v>
      </c>
      <c r="B1" s="30" t="s">
        <v>489</v>
      </c>
      <c r="C1" s="30" t="s">
        <v>490</v>
      </c>
      <c r="D1" s="31" t="s">
        <v>491</v>
      </c>
      <c r="E1" s="31" t="s">
        <v>492</v>
      </c>
      <c r="F1" s="31" t="s">
        <v>493</v>
      </c>
      <c r="G1" s="31" t="s">
        <v>494</v>
      </c>
      <c r="I1" s="243"/>
    </row>
    <row r="2" spans="1:10" x14ac:dyDescent="0.2">
      <c r="A2" s="32">
        <v>1</v>
      </c>
      <c r="B2" s="33" t="s">
        <v>495</v>
      </c>
      <c r="C2" s="33" t="s">
        <v>222</v>
      </c>
      <c r="D2" s="34">
        <v>3174009635.3899999</v>
      </c>
      <c r="E2" s="34">
        <v>0</v>
      </c>
      <c r="F2" s="34">
        <v>0</v>
      </c>
      <c r="G2" s="34">
        <v>3635525213.5500002</v>
      </c>
      <c r="H2" s="162" t="s">
        <v>498</v>
      </c>
      <c r="J2" s="242"/>
    </row>
    <row r="3" spans="1:10" x14ac:dyDescent="0.2">
      <c r="A3" s="32">
        <v>1</v>
      </c>
      <c r="B3" s="33" t="s">
        <v>496</v>
      </c>
      <c r="C3" s="33" t="s">
        <v>497</v>
      </c>
      <c r="D3" s="34">
        <v>1618321484.1800001</v>
      </c>
      <c r="E3" s="34">
        <v>0</v>
      </c>
      <c r="F3" s="34">
        <v>0</v>
      </c>
      <c r="G3" s="34">
        <v>2086004090.27</v>
      </c>
      <c r="H3" s="168" t="s">
        <v>506</v>
      </c>
      <c r="J3" s="242"/>
    </row>
    <row r="4" spans="1:10" x14ac:dyDescent="0.2">
      <c r="A4" s="161">
        <v>1</v>
      </c>
      <c r="B4" s="162" t="s">
        <v>498</v>
      </c>
      <c r="C4" s="162" t="s">
        <v>499</v>
      </c>
      <c r="D4" s="163">
        <v>789894882.71000004</v>
      </c>
      <c r="E4" s="163">
        <v>0</v>
      </c>
      <c r="F4" s="163">
        <v>0</v>
      </c>
      <c r="G4" s="163">
        <v>771761600.75</v>
      </c>
      <c r="H4" s="174" t="s">
        <v>508</v>
      </c>
      <c r="J4" s="242"/>
    </row>
    <row r="5" spans="1:10" x14ac:dyDescent="0.2">
      <c r="A5" s="32">
        <v>1</v>
      </c>
      <c r="B5" s="33" t="s">
        <v>500</v>
      </c>
      <c r="C5" s="232" t="s">
        <v>501</v>
      </c>
      <c r="D5" s="34">
        <v>64987228.920000002</v>
      </c>
      <c r="E5" s="34">
        <v>0</v>
      </c>
      <c r="F5" s="34">
        <v>0</v>
      </c>
      <c r="G5" s="36">
        <v>60684435.789999999</v>
      </c>
      <c r="H5" s="237" t="s">
        <v>730</v>
      </c>
      <c r="J5" s="242"/>
    </row>
    <row r="6" spans="1:10" x14ac:dyDescent="0.2">
      <c r="A6" s="32">
        <v>1</v>
      </c>
      <c r="B6" s="33" t="s">
        <v>229</v>
      </c>
      <c r="C6" s="33" t="s">
        <v>230</v>
      </c>
      <c r="D6" s="34">
        <v>97435.3</v>
      </c>
      <c r="E6" s="34">
        <v>636582.37</v>
      </c>
      <c r="F6" s="34">
        <v>675464.23</v>
      </c>
      <c r="G6" s="34">
        <v>58553.440000000002</v>
      </c>
      <c r="H6" s="165" t="s">
        <v>512</v>
      </c>
      <c r="J6" s="242"/>
    </row>
    <row r="7" spans="1:10" x14ac:dyDescent="0.2">
      <c r="A7" s="32">
        <v>1</v>
      </c>
      <c r="B7" s="33" t="s">
        <v>231</v>
      </c>
      <c r="C7" s="33" t="s">
        <v>232</v>
      </c>
      <c r="D7" s="34">
        <v>50000</v>
      </c>
      <c r="E7" s="34">
        <v>0</v>
      </c>
      <c r="F7" s="34">
        <v>0</v>
      </c>
      <c r="G7" s="34">
        <v>50000</v>
      </c>
      <c r="H7" s="178" t="s">
        <v>526</v>
      </c>
      <c r="J7" s="242"/>
    </row>
    <row r="8" spans="1:10" x14ac:dyDescent="0.2">
      <c r="A8" s="32">
        <v>1</v>
      </c>
      <c r="B8" s="33" t="s">
        <v>233</v>
      </c>
      <c r="C8" s="33" t="s">
        <v>234</v>
      </c>
      <c r="D8" s="34">
        <v>30000</v>
      </c>
      <c r="E8" s="34">
        <v>0</v>
      </c>
      <c r="F8" s="34">
        <v>0</v>
      </c>
      <c r="G8" s="34">
        <v>30000</v>
      </c>
      <c r="H8" s="181" t="s">
        <v>529</v>
      </c>
      <c r="J8" s="242"/>
    </row>
    <row r="9" spans="1:10" x14ac:dyDescent="0.2">
      <c r="A9" s="32">
        <v>1</v>
      </c>
      <c r="B9" s="33" t="s">
        <v>235</v>
      </c>
      <c r="C9" s="33" t="s">
        <v>236</v>
      </c>
      <c r="D9" s="34">
        <v>50000</v>
      </c>
      <c r="E9" s="34">
        <v>0</v>
      </c>
      <c r="F9" s="34">
        <v>0</v>
      </c>
      <c r="G9" s="34">
        <v>50000</v>
      </c>
      <c r="J9" s="242"/>
    </row>
    <row r="10" spans="1:10" x14ac:dyDescent="0.2">
      <c r="A10" s="32">
        <v>1</v>
      </c>
      <c r="B10" s="33" t="s">
        <v>239</v>
      </c>
      <c r="C10" s="33" t="s">
        <v>240</v>
      </c>
      <c r="D10" s="34">
        <v>40000</v>
      </c>
      <c r="E10" s="34">
        <v>0</v>
      </c>
      <c r="F10" s="34">
        <v>0</v>
      </c>
      <c r="G10" s="34">
        <v>40000</v>
      </c>
      <c r="H10" s="184" t="s">
        <v>547</v>
      </c>
      <c r="J10" s="242"/>
    </row>
    <row r="11" spans="1:10" x14ac:dyDescent="0.2">
      <c r="A11" s="32">
        <v>1</v>
      </c>
      <c r="B11" s="33" t="s">
        <v>243</v>
      </c>
      <c r="C11" s="33" t="s">
        <v>244</v>
      </c>
      <c r="D11" s="34">
        <v>50000</v>
      </c>
      <c r="E11" s="34">
        <v>0</v>
      </c>
      <c r="F11" s="34">
        <v>0</v>
      </c>
      <c r="G11" s="34">
        <v>50000</v>
      </c>
      <c r="H11" s="187" t="s">
        <v>549</v>
      </c>
      <c r="J11" s="242"/>
    </row>
    <row r="12" spans="1:10" x14ac:dyDescent="0.2">
      <c r="A12" s="32">
        <v>1</v>
      </c>
      <c r="B12" s="33" t="s">
        <v>245</v>
      </c>
      <c r="C12" s="33" t="s">
        <v>246</v>
      </c>
      <c r="D12" s="34">
        <v>20000</v>
      </c>
      <c r="E12" s="34">
        <v>0</v>
      </c>
      <c r="F12" s="34">
        <v>0</v>
      </c>
      <c r="G12" s="34">
        <v>20000</v>
      </c>
      <c r="H12" s="33"/>
      <c r="J12" s="242"/>
    </row>
    <row r="13" spans="1:10" x14ac:dyDescent="0.2">
      <c r="A13" s="32">
        <v>1</v>
      </c>
      <c r="B13" s="33" t="s">
        <v>247</v>
      </c>
      <c r="C13" s="33" t="s">
        <v>248</v>
      </c>
      <c r="D13" s="34">
        <v>35000</v>
      </c>
      <c r="E13" s="34">
        <v>0</v>
      </c>
      <c r="F13" s="34">
        <v>0</v>
      </c>
      <c r="G13" s="34">
        <v>35000</v>
      </c>
      <c r="H13" s="171" t="s">
        <v>556</v>
      </c>
      <c r="J13" s="242"/>
    </row>
    <row r="14" spans="1:10" x14ac:dyDescent="0.2">
      <c r="A14" s="32">
        <v>1</v>
      </c>
      <c r="B14" s="33" t="s">
        <v>249</v>
      </c>
      <c r="C14" s="33" t="s">
        <v>250</v>
      </c>
      <c r="D14" s="34">
        <v>50000</v>
      </c>
      <c r="E14" s="34">
        <v>0</v>
      </c>
      <c r="F14" s="34">
        <v>0</v>
      </c>
      <c r="G14" s="34">
        <v>50000</v>
      </c>
      <c r="H14" s="190" t="s">
        <v>486</v>
      </c>
      <c r="J14" s="242"/>
    </row>
    <row r="15" spans="1:10" x14ac:dyDescent="0.2">
      <c r="A15" s="32">
        <v>1</v>
      </c>
      <c r="B15" s="33" t="s">
        <v>251</v>
      </c>
      <c r="C15" s="33" t="s">
        <v>252</v>
      </c>
      <c r="D15" s="34">
        <v>15000</v>
      </c>
      <c r="E15" s="34">
        <v>0</v>
      </c>
      <c r="F15" s="34">
        <v>0</v>
      </c>
      <c r="G15" s="34">
        <v>15000</v>
      </c>
      <c r="H15" s="193" t="s">
        <v>564</v>
      </c>
      <c r="J15" s="242"/>
    </row>
    <row r="16" spans="1:10" x14ac:dyDescent="0.2">
      <c r="A16" s="32">
        <v>1</v>
      </c>
      <c r="B16" s="33" t="s">
        <v>253</v>
      </c>
      <c r="C16" s="33" t="s">
        <v>254</v>
      </c>
      <c r="D16" s="34">
        <v>15000</v>
      </c>
      <c r="E16" s="34">
        <v>0</v>
      </c>
      <c r="F16" s="34">
        <v>0</v>
      </c>
      <c r="G16" s="34">
        <v>15000</v>
      </c>
      <c r="J16" s="242"/>
    </row>
    <row r="17" spans="1:10" x14ac:dyDescent="0.2">
      <c r="A17" s="32">
        <v>1</v>
      </c>
      <c r="B17" s="33" t="s">
        <v>255</v>
      </c>
      <c r="C17" s="33" t="s">
        <v>256</v>
      </c>
      <c r="D17" s="34">
        <v>20000</v>
      </c>
      <c r="E17" s="34">
        <v>0</v>
      </c>
      <c r="F17" s="34">
        <v>0</v>
      </c>
      <c r="G17" s="34">
        <v>20000</v>
      </c>
      <c r="J17" s="242"/>
    </row>
    <row r="18" spans="1:10" x14ac:dyDescent="0.2">
      <c r="A18" s="32">
        <v>1</v>
      </c>
      <c r="B18" s="33" t="s">
        <v>257</v>
      </c>
      <c r="C18" s="33" t="s">
        <v>258</v>
      </c>
      <c r="D18" s="34">
        <v>25000</v>
      </c>
      <c r="E18" s="34">
        <v>0</v>
      </c>
      <c r="F18" s="34">
        <v>0</v>
      </c>
      <c r="G18" s="34">
        <v>25000</v>
      </c>
      <c r="J18" s="242"/>
    </row>
    <row r="19" spans="1:10" x14ac:dyDescent="0.2">
      <c r="A19" s="32">
        <v>1</v>
      </c>
      <c r="B19" s="33" t="s">
        <v>259</v>
      </c>
      <c r="C19" s="33" t="s">
        <v>260</v>
      </c>
      <c r="D19" s="34">
        <v>10000</v>
      </c>
      <c r="E19" s="34">
        <v>0</v>
      </c>
      <c r="F19" s="34">
        <v>0</v>
      </c>
      <c r="G19" s="34">
        <v>10000</v>
      </c>
      <c r="J19" s="242"/>
    </row>
    <row r="20" spans="1:10" x14ac:dyDescent="0.2">
      <c r="A20" s="32">
        <v>1</v>
      </c>
      <c r="B20" s="33" t="s">
        <v>261</v>
      </c>
      <c r="C20" s="33" t="s">
        <v>262</v>
      </c>
      <c r="D20" s="34">
        <v>75000</v>
      </c>
      <c r="E20" s="34">
        <v>0</v>
      </c>
      <c r="F20" s="34">
        <v>0</v>
      </c>
      <c r="G20" s="34">
        <v>75000</v>
      </c>
      <c r="J20" s="242"/>
    </row>
    <row r="21" spans="1:10" x14ac:dyDescent="0.2">
      <c r="A21" s="32">
        <v>1</v>
      </c>
      <c r="B21" s="33" t="s">
        <v>263</v>
      </c>
      <c r="C21" s="33" t="s">
        <v>264</v>
      </c>
      <c r="D21" s="34">
        <v>185000</v>
      </c>
      <c r="E21" s="34">
        <v>0</v>
      </c>
      <c r="F21" s="34">
        <v>0</v>
      </c>
      <c r="G21" s="34">
        <v>185000</v>
      </c>
      <c r="J21" s="242"/>
    </row>
    <row r="22" spans="1:10" x14ac:dyDescent="0.2">
      <c r="A22" s="32">
        <v>1</v>
      </c>
      <c r="B22" s="33" t="s">
        <v>265</v>
      </c>
      <c r="C22" s="33" t="s">
        <v>266</v>
      </c>
      <c r="D22" s="34">
        <v>20000</v>
      </c>
      <c r="E22" s="34">
        <v>0</v>
      </c>
      <c r="F22" s="34">
        <v>0</v>
      </c>
      <c r="G22" s="34">
        <v>20000</v>
      </c>
      <c r="J22" s="242"/>
    </row>
    <row r="23" spans="1:10" x14ac:dyDescent="0.2">
      <c r="A23" s="32">
        <v>1</v>
      </c>
      <c r="B23" s="33" t="s">
        <v>267</v>
      </c>
      <c r="C23" s="33" t="s">
        <v>268</v>
      </c>
      <c r="D23" s="34">
        <v>75000</v>
      </c>
      <c r="E23" s="34">
        <v>0</v>
      </c>
      <c r="F23" s="34">
        <v>0</v>
      </c>
      <c r="G23" s="34">
        <v>75000</v>
      </c>
      <c r="J23" s="242"/>
    </row>
    <row r="24" spans="1:10" x14ac:dyDescent="0.2">
      <c r="A24" s="32">
        <v>1</v>
      </c>
      <c r="B24" s="33" t="s">
        <v>269</v>
      </c>
      <c r="C24" s="33" t="s">
        <v>270</v>
      </c>
      <c r="D24" s="34">
        <v>30000</v>
      </c>
      <c r="E24" s="34">
        <v>0</v>
      </c>
      <c r="F24" s="34">
        <v>0</v>
      </c>
      <c r="G24" s="34">
        <v>30000</v>
      </c>
      <c r="J24" s="242"/>
    </row>
    <row r="25" spans="1:10" x14ac:dyDescent="0.2">
      <c r="A25" s="32">
        <v>1</v>
      </c>
      <c r="B25" s="33" t="s">
        <v>271</v>
      </c>
      <c r="C25" s="33" t="s">
        <v>272</v>
      </c>
      <c r="D25" s="34">
        <v>10000</v>
      </c>
      <c r="E25" s="34">
        <v>0</v>
      </c>
      <c r="F25" s="34">
        <v>0</v>
      </c>
      <c r="G25" s="34">
        <v>10000</v>
      </c>
      <c r="J25" s="242"/>
    </row>
    <row r="26" spans="1:10" ht="13.5" customHeight="1" x14ac:dyDescent="0.2">
      <c r="A26" s="32">
        <v>1</v>
      </c>
      <c r="B26" s="33" t="s">
        <v>273</v>
      </c>
      <c r="C26" s="33" t="s">
        <v>274</v>
      </c>
      <c r="D26" s="34">
        <v>15000</v>
      </c>
      <c r="E26" s="34">
        <v>0</v>
      </c>
      <c r="F26" s="34">
        <v>0</v>
      </c>
      <c r="G26" s="34">
        <v>15000</v>
      </c>
      <c r="J26" s="242"/>
    </row>
    <row r="27" spans="1:10" x14ac:dyDescent="0.2">
      <c r="A27" s="32">
        <v>1</v>
      </c>
      <c r="B27" s="33" t="s">
        <v>277</v>
      </c>
      <c r="C27" s="33" t="s">
        <v>278</v>
      </c>
      <c r="D27" s="34">
        <v>40000</v>
      </c>
      <c r="E27" s="34">
        <v>0</v>
      </c>
      <c r="F27" s="34">
        <v>0</v>
      </c>
      <c r="G27" s="34">
        <v>40000</v>
      </c>
      <c r="J27" s="242"/>
    </row>
    <row r="28" spans="1:10" x14ac:dyDescent="0.2">
      <c r="A28" s="32">
        <v>1</v>
      </c>
      <c r="B28" s="33" t="s">
        <v>279</v>
      </c>
      <c r="C28" s="33" t="s">
        <v>280</v>
      </c>
      <c r="D28" s="34">
        <v>45000</v>
      </c>
      <c r="E28" s="34">
        <v>0</v>
      </c>
      <c r="F28" s="34">
        <v>0</v>
      </c>
      <c r="G28" s="34">
        <v>45000</v>
      </c>
      <c r="J28" s="242"/>
    </row>
    <row r="29" spans="1:10" x14ac:dyDescent="0.2">
      <c r="A29" s="32">
        <v>1</v>
      </c>
      <c r="B29" s="33" t="s">
        <v>281</v>
      </c>
      <c r="C29" s="33" t="s">
        <v>282</v>
      </c>
      <c r="D29" s="34">
        <v>1109174.29</v>
      </c>
      <c r="E29" s="34">
        <v>16406544.210000001</v>
      </c>
      <c r="F29" s="34">
        <v>16483512.369999999</v>
      </c>
      <c r="G29" s="34">
        <v>1032206.13</v>
      </c>
      <c r="J29" s="242"/>
    </row>
    <row r="30" spans="1:10" x14ac:dyDescent="0.2">
      <c r="A30" s="32">
        <v>1</v>
      </c>
      <c r="B30" s="33" t="s">
        <v>283</v>
      </c>
      <c r="C30" s="33" t="s">
        <v>284</v>
      </c>
      <c r="D30" s="34">
        <v>61980659.329999998</v>
      </c>
      <c r="E30" s="34">
        <v>918431876.32000005</v>
      </c>
      <c r="F30" s="34">
        <v>922619314.42999995</v>
      </c>
      <c r="G30" s="34">
        <v>57793221.219999999</v>
      </c>
      <c r="J30" s="242"/>
    </row>
    <row r="31" spans="1:10" x14ac:dyDescent="0.2">
      <c r="A31" s="32">
        <v>1</v>
      </c>
      <c r="B31" s="33" t="s">
        <v>287</v>
      </c>
      <c r="C31" s="33" t="s">
        <v>288</v>
      </c>
      <c r="D31" s="34">
        <v>10000</v>
      </c>
      <c r="E31" s="34">
        <v>0</v>
      </c>
      <c r="F31" s="34">
        <v>0</v>
      </c>
      <c r="G31" s="34">
        <v>10000</v>
      </c>
      <c r="J31" s="242"/>
    </row>
    <row r="32" spans="1:10" x14ac:dyDescent="0.2">
      <c r="A32" s="32">
        <v>1</v>
      </c>
      <c r="B32" s="33" t="s">
        <v>289</v>
      </c>
      <c r="C32" s="33" t="s">
        <v>290</v>
      </c>
      <c r="D32" s="34">
        <v>30000</v>
      </c>
      <c r="E32" s="34">
        <v>0</v>
      </c>
      <c r="F32" s="34">
        <v>0</v>
      </c>
      <c r="G32" s="34">
        <v>30000</v>
      </c>
      <c r="J32" s="242"/>
    </row>
    <row r="33" spans="1:10" x14ac:dyDescent="0.2">
      <c r="A33" s="32">
        <v>1</v>
      </c>
      <c r="B33" s="33" t="s">
        <v>291</v>
      </c>
      <c r="C33" s="33" t="s">
        <v>292</v>
      </c>
      <c r="D33" s="34">
        <v>5000</v>
      </c>
      <c r="E33" s="34">
        <v>0</v>
      </c>
      <c r="F33" s="34">
        <v>0</v>
      </c>
      <c r="G33" s="34">
        <v>5000</v>
      </c>
      <c r="J33" s="242"/>
    </row>
    <row r="34" spans="1:10" x14ac:dyDescent="0.2">
      <c r="A34" s="32">
        <v>1</v>
      </c>
      <c r="B34" s="33" t="s">
        <v>293</v>
      </c>
      <c r="C34" s="33" t="s">
        <v>294</v>
      </c>
      <c r="D34" s="34">
        <v>30000</v>
      </c>
      <c r="E34" s="34">
        <v>0</v>
      </c>
      <c r="F34" s="34">
        <v>0</v>
      </c>
      <c r="G34" s="34">
        <v>30000</v>
      </c>
      <c r="J34" s="242"/>
    </row>
    <row r="35" spans="1:10" x14ac:dyDescent="0.2">
      <c r="A35" s="32">
        <v>1</v>
      </c>
      <c r="B35" s="33" t="s">
        <v>733</v>
      </c>
      <c r="C35" s="33" t="s">
        <v>734</v>
      </c>
      <c r="D35" s="34">
        <v>20000</v>
      </c>
      <c r="E35" s="34">
        <v>0</v>
      </c>
      <c r="F35" s="34">
        <v>0</v>
      </c>
      <c r="G35" s="34">
        <v>20000</v>
      </c>
      <c r="J35" s="242"/>
    </row>
    <row r="36" spans="1:10" x14ac:dyDescent="0.2">
      <c r="A36" s="32">
        <v>1</v>
      </c>
      <c r="B36" s="33" t="s">
        <v>295</v>
      </c>
      <c r="C36" s="33" t="s">
        <v>296</v>
      </c>
      <c r="D36" s="34">
        <v>2500</v>
      </c>
      <c r="E36" s="34">
        <v>0</v>
      </c>
      <c r="F36" s="34">
        <v>0</v>
      </c>
      <c r="G36" s="34">
        <v>2500</v>
      </c>
      <c r="J36" s="242"/>
    </row>
    <row r="37" spans="1:10" x14ac:dyDescent="0.2">
      <c r="A37" s="32">
        <v>1</v>
      </c>
      <c r="B37" s="33" t="s">
        <v>297</v>
      </c>
      <c r="C37" s="33" t="s">
        <v>298</v>
      </c>
      <c r="D37" s="34">
        <v>251460</v>
      </c>
      <c r="E37" s="34">
        <v>495</v>
      </c>
      <c r="F37" s="34">
        <v>0</v>
      </c>
      <c r="G37" s="34">
        <v>251955</v>
      </c>
      <c r="J37" s="242"/>
    </row>
    <row r="38" spans="1:10" x14ac:dyDescent="0.2">
      <c r="A38" s="32">
        <v>1</v>
      </c>
      <c r="B38" s="33" t="s">
        <v>299</v>
      </c>
      <c r="C38" s="33" t="s">
        <v>300</v>
      </c>
      <c r="D38" s="34">
        <v>20000</v>
      </c>
      <c r="E38" s="34">
        <v>0</v>
      </c>
      <c r="F38" s="34">
        <v>0</v>
      </c>
      <c r="G38" s="34">
        <v>20000</v>
      </c>
      <c r="J38" s="242"/>
    </row>
    <row r="39" spans="1:10" x14ac:dyDescent="0.2">
      <c r="A39" s="32">
        <v>1</v>
      </c>
      <c r="B39" s="33" t="s">
        <v>301</v>
      </c>
      <c r="C39" s="33" t="s">
        <v>302</v>
      </c>
      <c r="D39" s="34">
        <v>80000</v>
      </c>
      <c r="E39" s="34">
        <v>0</v>
      </c>
      <c r="F39" s="34">
        <v>0</v>
      </c>
      <c r="G39" s="34">
        <v>80000</v>
      </c>
      <c r="J39" s="242"/>
    </row>
    <row r="40" spans="1:10" x14ac:dyDescent="0.2">
      <c r="A40" s="32">
        <v>1</v>
      </c>
      <c r="B40" s="33" t="s">
        <v>303</v>
      </c>
      <c r="C40" s="33" t="s">
        <v>304</v>
      </c>
      <c r="D40" s="34">
        <v>60000</v>
      </c>
      <c r="E40" s="34">
        <v>0</v>
      </c>
      <c r="F40" s="34">
        <v>0</v>
      </c>
      <c r="G40" s="34">
        <v>60000</v>
      </c>
      <c r="J40" s="242"/>
    </row>
    <row r="41" spans="1:10" x14ac:dyDescent="0.2">
      <c r="A41" s="32">
        <v>1</v>
      </c>
      <c r="B41" s="33" t="s">
        <v>735</v>
      </c>
      <c r="C41" s="33" t="s">
        <v>736</v>
      </c>
      <c r="D41" s="34">
        <v>2000</v>
      </c>
      <c r="E41" s="34">
        <v>0</v>
      </c>
      <c r="F41" s="34">
        <v>0</v>
      </c>
      <c r="G41" s="34">
        <v>2000</v>
      </c>
      <c r="J41" s="242"/>
    </row>
    <row r="42" spans="1:10" x14ac:dyDescent="0.2">
      <c r="A42" s="32">
        <v>1</v>
      </c>
      <c r="B42" s="33" t="s">
        <v>737</v>
      </c>
      <c r="C42" s="33" t="s">
        <v>738</v>
      </c>
      <c r="D42" s="34">
        <v>5000</v>
      </c>
      <c r="E42" s="34">
        <v>0</v>
      </c>
      <c r="F42" s="34">
        <v>0</v>
      </c>
      <c r="G42" s="34">
        <v>5000</v>
      </c>
      <c r="J42" s="242"/>
    </row>
    <row r="43" spans="1:10" x14ac:dyDescent="0.2">
      <c r="A43" s="32">
        <v>1</v>
      </c>
      <c r="B43" s="33" t="s">
        <v>741</v>
      </c>
      <c r="C43" s="33" t="s">
        <v>742</v>
      </c>
      <c r="D43" s="34">
        <v>50000</v>
      </c>
      <c r="E43" s="34">
        <v>0</v>
      </c>
      <c r="F43" s="34">
        <v>0</v>
      </c>
      <c r="G43" s="34">
        <v>50000</v>
      </c>
      <c r="J43" s="242"/>
    </row>
    <row r="44" spans="1:10" ht="13.5" customHeight="1" x14ac:dyDescent="0.2">
      <c r="A44" s="32">
        <v>1</v>
      </c>
      <c r="B44" s="33" t="s">
        <v>793</v>
      </c>
      <c r="C44" s="33" t="s">
        <v>794</v>
      </c>
      <c r="D44" s="34">
        <v>20000</v>
      </c>
      <c r="E44" s="34">
        <v>0</v>
      </c>
      <c r="F44" s="34">
        <v>0</v>
      </c>
      <c r="G44" s="34">
        <v>20000</v>
      </c>
      <c r="J44" s="242"/>
    </row>
    <row r="45" spans="1:10" x14ac:dyDescent="0.2">
      <c r="A45" s="32">
        <v>1</v>
      </c>
      <c r="B45" s="33" t="s">
        <v>874</v>
      </c>
      <c r="C45" s="33" t="s">
        <v>875</v>
      </c>
      <c r="D45" s="34"/>
      <c r="E45" s="34"/>
      <c r="F45" s="34"/>
      <c r="G45" s="34"/>
      <c r="J45" s="242"/>
    </row>
    <row r="46" spans="1:10" x14ac:dyDescent="0.2">
      <c r="A46" s="32">
        <v>1</v>
      </c>
      <c r="B46" s="33" t="s">
        <v>897</v>
      </c>
      <c r="C46" s="33" t="s">
        <v>898</v>
      </c>
      <c r="D46" s="34">
        <v>4000</v>
      </c>
      <c r="E46" s="34">
        <v>0</v>
      </c>
      <c r="F46" s="34">
        <v>0</v>
      </c>
      <c r="G46" s="34">
        <v>4000</v>
      </c>
      <c r="J46" s="242"/>
    </row>
    <row r="47" spans="1:10" x14ac:dyDescent="0.2">
      <c r="A47" s="32">
        <v>1</v>
      </c>
      <c r="B47" s="33" t="s">
        <v>899</v>
      </c>
      <c r="C47" s="33" t="s">
        <v>900</v>
      </c>
      <c r="D47" s="34">
        <v>50000</v>
      </c>
      <c r="E47" s="34">
        <v>0</v>
      </c>
      <c r="F47" s="34">
        <v>0</v>
      </c>
      <c r="G47" s="34">
        <v>50000</v>
      </c>
      <c r="J47" s="242"/>
    </row>
    <row r="48" spans="1:10" x14ac:dyDescent="0.2">
      <c r="A48" s="32">
        <v>1</v>
      </c>
      <c r="B48" s="33" t="s">
        <v>915</v>
      </c>
      <c r="C48" s="33" t="s">
        <v>916</v>
      </c>
      <c r="D48" s="34">
        <v>180000</v>
      </c>
      <c r="E48" s="34">
        <v>0</v>
      </c>
      <c r="F48" s="34">
        <v>0</v>
      </c>
      <c r="G48" s="34">
        <v>180000</v>
      </c>
      <c r="J48" s="242"/>
    </row>
    <row r="49" spans="1:10" x14ac:dyDescent="0.2">
      <c r="A49" s="32">
        <v>1</v>
      </c>
      <c r="B49" s="33" t="s">
        <v>917</v>
      </c>
      <c r="C49" s="33" t="s">
        <v>918</v>
      </c>
      <c r="D49" s="34">
        <v>75000</v>
      </c>
      <c r="E49" s="34">
        <v>0</v>
      </c>
      <c r="F49" s="34">
        <v>0</v>
      </c>
      <c r="G49" s="34">
        <v>75000</v>
      </c>
      <c r="J49" s="242"/>
    </row>
    <row r="50" spans="1:10" x14ac:dyDescent="0.2">
      <c r="A50" s="32">
        <v>1</v>
      </c>
      <c r="B50" s="33" t="s">
        <v>502</v>
      </c>
      <c r="C50" s="232" t="s">
        <v>503</v>
      </c>
      <c r="D50" s="34">
        <v>724907653.78999996</v>
      </c>
      <c r="E50" s="34">
        <v>0</v>
      </c>
      <c r="F50" s="34">
        <v>0</v>
      </c>
      <c r="G50" s="36">
        <v>711077164.96000004</v>
      </c>
      <c r="H50" s="237" t="s">
        <v>730</v>
      </c>
      <c r="I50" s="289"/>
      <c r="J50" s="242"/>
    </row>
    <row r="51" spans="1:10" x14ac:dyDescent="0.2">
      <c r="A51" s="32">
        <v>1</v>
      </c>
      <c r="B51" s="33" t="s">
        <v>305</v>
      </c>
      <c r="C51" s="33" t="s">
        <v>306</v>
      </c>
      <c r="D51" s="34">
        <v>52505503.130000003</v>
      </c>
      <c r="E51" s="34">
        <v>227631696.72999999</v>
      </c>
      <c r="F51" s="34">
        <v>222065724.63</v>
      </c>
      <c r="G51" s="34">
        <v>58071475.229999997</v>
      </c>
      <c r="J51" s="242"/>
    </row>
    <row r="52" spans="1:10" x14ac:dyDescent="0.2">
      <c r="A52" s="32">
        <v>1</v>
      </c>
      <c r="B52" s="33" t="s">
        <v>307</v>
      </c>
      <c r="C52" s="33" t="s">
        <v>308</v>
      </c>
      <c r="D52" s="34">
        <v>88220.93</v>
      </c>
      <c r="E52" s="34">
        <v>121760855.47</v>
      </c>
      <c r="F52" s="34">
        <v>121761030.27</v>
      </c>
      <c r="G52" s="34">
        <v>88046.13</v>
      </c>
      <c r="J52" s="242"/>
    </row>
    <row r="53" spans="1:10" x14ac:dyDescent="0.2">
      <c r="A53" s="32">
        <v>1</v>
      </c>
      <c r="B53" s="33" t="s">
        <v>309</v>
      </c>
      <c r="C53" s="33" t="s">
        <v>310</v>
      </c>
      <c r="D53" s="34">
        <v>8336115.2999999998</v>
      </c>
      <c r="E53" s="34">
        <v>23382700.120000001</v>
      </c>
      <c r="F53" s="34">
        <v>20745859.82</v>
      </c>
      <c r="G53" s="34">
        <v>10972955.6</v>
      </c>
      <c r="J53" s="242"/>
    </row>
    <row r="54" spans="1:10" x14ac:dyDescent="0.2">
      <c r="A54" s="32">
        <v>1</v>
      </c>
      <c r="B54" s="33" t="s">
        <v>313</v>
      </c>
      <c r="C54" s="33" t="s">
        <v>314</v>
      </c>
      <c r="D54" s="34">
        <v>38805.93</v>
      </c>
      <c r="E54" s="34">
        <v>0</v>
      </c>
      <c r="F54" s="34">
        <v>0</v>
      </c>
      <c r="G54" s="34">
        <v>38805.93</v>
      </c>
      <c r="J54" s="242"/>
    </row>
    <row r="55" spans="1:10" x14ac:dyDescent="0.2">
      <c r="A55" s="32">
        <v>1</v>
      </c>
      <c r="B55" s="33" t="s">
        <v>315</v>
      </c>
      <c r="C55" s="33" t="s">
        <v>316</v>
      </c>
      <c r="D55" s="34">
        <v>660494064.58000004</v>
      </c>
      <c r="E55" s="34">
        <v>1308636706.24</v>
      </c>
      <c r="F55" s="34">
        <v>1327669832.6700001</v>
      </c>
      <c r="G55" s="34">
        <v>641460938.14999998</v>
      </c>
      <c r="J55" s="242"/>
    </row>
    <row r="56" spans="1:10" x14ac:dyDescent="0.2">
      <c r="A56" s="32">
        <v>1</v>
      </c>
      <c r="B56" s="33" t="s">
        <v>317</v>
      </c>
      <c r="C56" s="33" t="s">
        <v>318</v>
      </c>
      <c r="D56" s="34">
        <v>3444943.92</v>
      </c>
      <c r="E56" s="34">
        <v>0</v>
      </c>
      <c r="F56" s="34">
        <v>3000000</v>
      </c>
      <c r="G56" s="34">
        <v>444943.92</v>
      </c>
      <c r="J56" s="242"/>
    </row>
    <row r="57" spans="1:10" x14ac:dyDescent="0.2">
      <c r="A57" s="32">
        <v>1</v>
      </c>
      <c r="B57" s="33" t="s">
        <v>319</v>
      </c>
      <c r="C57" s="33" t="s">
        <v>320</v>
      </c>
      <c r="D57" s="34">
        <v>0</v>
      </c>
      <c r="E57" s="34">
        <v>226600000</v>
      </c>
      <c r="F57" s="34">
        <v>226600000</v>
      </c>
      <c r="G57" s="34">
        <v>0</v>
      </c>
      <c r="H57" s="27"/>
      <c r="J57" s="242"/>
    </row>
    <row r="58" spans="1:10" x14ac:dyDescent="0.2">
      <c r="A58" s="32">
        <v>1</v>
      </c>
      <c r="B58" s="33" t="s">
        <v>321</v>
      </c>
      <c r="C58" s="33" t="s">
        <v>322</v>
      </c>
      <c r="D58" s="34">
        <v>0</v>
      </c>
      <c r="E58" s="34">
        <v>121760855.47</v>
      </c>
      <c r="F58" s="34">
        <v>121760855.47</v>
      </c>
      <c r="G58" s="34">
        <v>0</v>
      </c>
      <c r="J58" s="242"/>
    </row>
    <row r="59" spans="1:10" x14ac:dyDescent="0.2">
      <c r="A59" s="32">
        <v>1</v>
      </c>
      <c r="B59" s="33" t="s">
        <v>1030</v>
      </c>
      <c r="C59" s="33" t="s">
        <v>1031</v>
      </c>
      <c r="D59" s="34">
        <v>0</v>
      </c>
      <c r="E59" s="34">
        <v>0</v>
      </c>
      <c r="F59" s="34">
        <v>0</v>
      </c>
      <c r="G59" s="34">
        <v>454400000</v>
      </c>
      <c r="J59" s="242"/>
    </row>
    <row r="60" spans="1:10" x14ac:dyDescent="0.2">
      <c r="A60" s="32">
        <v>1</v>
      </c>
      <c r="B60" s="33" t="s">
        <v>1032</v>
      </c>
      <c r="C60" s="33" t="s">
        <v>1033</v>
      </c>
      <c r="D60" s="34">
        <v>0</v>
      </c>
      <c r="E60" s="34">
        <v>0</v>
      </c>
      <c r="F60" s="34">
        <v>0</v>
      </c>
      <c r="G60" s="34">
        <v>454400000</v>
      </c>
      <c r="J60" s="242"/>
    </row>
    <row r="61" spans="1:10" x14ac:dyDescent="0.2">
      <c r="A61" s="32">
        <v>1</v>
      </c>
      <c r="B61" s="33" t="s">
        <v>1034</v>
      </c>
      <c r="C61" s="33" t="s">
        <v>1035</v>
      </c>
      <c r="D61" s="34">
        <v>0</v>
      </c>
      <c r="E61" s="34">
        <v>454400000</v>
      </c>
      <c r="F61" s="34">
        <v>0</v>
      </c>
      <c r="G61" s="34">
        <v>454400000</v>
      </c>
      <c r="J61" s="242"/>
    </row>
    <row r="62" spans="1:10" x14ac:dyDescent="0.2">
      <c r="A62" s="32">
        <v>1</v>
      </c>
      <c r="B62" s="33" t="s">
        <v>504</v>
      </c>
      <c r="C62" s="232" t="s">
        <v>505</v>
      </c>
      <c r="D62" s="34">
        <v>828426601.47000003</v>
      </c>
      <c r="E62" s="34">
        <v>0</v>
      </c>
      <c r="F62" s="34">
        <v>0</v>
      </c>
      <c r="G62" s="36">
        <v>859842489.51999998</v>
      </c>
      <c r="H62" s="237" t="s">
        <v>730</v>
      </c>
      <c r="I62" s="289"/>
      <c r="J62" s="242"/>
    </row>
    <row r="63" spans="1:10" x14ac:dyDescent="0.2">
      <c r="A63" s="32">
        <v>1</v>
      </c>
      <c r="B63" s="33" t="s">
        <v>743</v>
      </c>
      <c r="C63" s="33" t="s">
        <v>744</v>
      </c>
      <c r="D63" s="34"/>
      <c r="E63" s="34"/>
      <c r="F63" s="34"/>
      <c r="G63" s="36"/>
      <c r="H63" s="29"/>
      <c r="I63" s="289"/>
      <c r="J63" s="242"/>
    </row>
    <row r="64" spans="1:10" x14ac:dyDescent="0.2">
      <c r="A64" s="32">
        <v>1</v>
      </c>
      <c r="B64" s="33" t="s">
        <v>745</v>
      </c>
      <c r="C64" s="33" t="s">
        <v>746</v>
      </c>
      <c r="D64" s="34"/>
      <c r="E64" s="34"/>
      <c r="F64" s="34"/>
      <c r="G64" s="36"/>
      <c r="H64" s="29"/>
      <c r="I64" s="289"/>
      <c r="J64" s="242"/>
    </row>
    <row r="65" spans="1:10" x14ac:dyDescent="0.2">
      <c r="A65" s="167">
        <v>1</v>
      </c>
      <c r="B65" s="168" t="s">
        <v>506</v>
      </c>
      <c r="C65" s="168" t="s">
        <v>507</v>
      </c>
      <c r="D65" s="169">
        <v>827679403.39999998</v>
      </c>
      <c r="E65" s="169">
        <v>0</v>
      </c>
      <c r="F65" s="169">
        <v>0</v>
      </c>
      <c r="G65" s="169">
        <v>828186163.78999996</v>
      </c>
      <c r="H65" s="27"/>
      <c r="J65" s="242"/>
    </row>
    <row r="66" spans="1:10" x14ac:dyDescent="0.2">
      <c r="A66" s="32">
        <v>1</v>
      </c>
      <c r="B66" s="33" t="s">
        <v>323</v>
      </c>
      <c r="C66" s="33" t="s">
        <v>324</v>
      </c>
      <c r="D66" s="34">
        <v>210882759.93000001</v>
      </c>
      <c r="E66" s="34">
        <v>27300</v>
      </c>
      <c r="F66" s="34">
        <v>96077.74</v>
      </c>
      <c r="G66" s="34">
        <v>210813982.19</v>
      </c>
      <c r="H66" s="27">
        <f>+G66+G71</f>
        <v>210813982.19</v>
      </c>
      <c r="J66" s="242"/>
    </row>
    <row r="67" spans="1:10" x14ac:dyDescent="0.2">
      <c r="A67" s="32">
        <v>1</v>
      </c>
      <c r="B67" s="33" t="s">
        <v>325</v>
      </c>
      <c r="C67" s="33" t="s">
        <v>326</v>
      </c>
      <c r="D67" s="34">
        <v>10549651.51</v>
      </c>
      <c r="E67" s="34">
        <v>15597021.84</v>
      </c>
      <c r="F67" s="34">
        <v>15813464.220000001</v>
      </c>
      <c r="G67" s="34">
        <v>10333209.130000001</v>
      </c>
      <c r="J67" s="242"/>
    </row>
    <row r="68" spans="1:10" x14ac:dyDescent="0.2">
      <c r="A68" s="32">
        <v>1</v>
      </c>
      <c r="B68" s="33" t="s">
        <v>819</v>
      </c>
      <c r="C68" s="33" t="s">
        <v>820</v>
      </c>
      <c r="D68" s="34">
        <v>27672.080000000002</v>
      </c>
      <c r="E68" s="34">
        <v>304425</v>
      </c>
      <c r="F68" s="34">
        <v>262305</v>
      </c>
      <c r="G68" s="34">
        <v>69792.08</v>
      </c>
      <c r="H68" s="27">
        <f>+G67+G68+G69+G70+G72</f>
        <v>10816339.430000002</v>
      </c>
      <c r="J68" s="242"/>
    </row>
    <row r="69" spans="1:10" x14ac:dyDescent="0.2">
      <c r="A69" s="32">
        <v>1</v>
      </c>
      <c r="B69" s="33" t="s">
        <v>821</v>
      </c>
      <c r="C69" s="33" t="s">
        <v>822</v>
      </c>
      <c r="D69" s="34">
        <v>240999.21</v>
      </c>
      <c r="E69" s="34">
        <v>472650</v>
      </c>
      <c r="F69" s="34">
        <v>307960.99</v>
      </c>
      <c r="G69" s="34">
        <v>405688.22</v>
      </c>
      <c r="H69" s="427">
        <v>10739853</v>
      </c>
      <c r="J69" s="242"/>
    </row>
    <row r="70" spans="1:10" x14ac:dyDescent="0.2">
      <c r="A70" s="32">
        <v>1</v>
      </c>
      <c r="B70" s="33" t="s">
        <v>823</v>
      </c>
      <c r="C70" s="33" t="s">
        <v>824</v>
      </c>
      <c r="D70" s="34">
        <v>5950</v>
      </c>
      <c r="E70" s="34">
        <v>21950</v>
      </c>
      <c r="F70" s="34">
        <v>22200</v>
      </c>
      <c r="G70" s="34">
        <v>5700</v>
      </c>
      <c r="H70" s="312">
        <f>+H68-H69</f>
        <v>76486.430000001565</v>
      </c>
      <c r="J70" s="242"/>
    </row>
    <row r="71" spans="1:10" x14ac:dyDescent="0.2">
      <c r="A71" s="32">
        <v>1</v>
      </c>
      <c r="B71" s="33" t="s">
        <v>825</v>
      </c>
      <c r="C71" s="33" t="s">
        <v>826</v>
      </c>
      <c r="D71" s="34">
        <v>56200.05</v>
      </c>
      <c r="E71" s="34">
        <v>233482.32</v>
      </c>
      <c r="F71" s="34">
        <v>289682.37</v>
      </c>
      <c r="G71" s="34">
        <v>0</v>
      </c>
      <c r="J71" s="242"/>
    </row>
    <row r="72" spans="1:10" x14ac:dyDescent="0.2">
      <c r="A72" s="32">
        <v>1</v>
      </c>
      <c r="B72" s="33" t="s">
        <v>876</v>
      </c>
      <c r="C72" s="33" t="s">
        <v>877</v>
      </c>
      <c r="D72" s="34">
        <v>1910</v>
      </c>
      <c r="E72" s="34">
        <v>227</v>
      </c>
      <c r="F72" s="34">
        <v>187</v>
      </c>
      <c r="G72" s="34">
        <v>1950</v>
      </c>
      <c r="J72" s="242"/>
    </row>
    <row r="73" spans="1:10" x14ac:dyDescent="0.2">
      <c r="A73" s="32">
        <v>1</v>
      </c>
      <c r="B73" s="33" t="s">
        <v>327</v>
      </c>
      <c r="C73" s="33" t="s">
        <v>328</v>
      </c>
      <c r="D73" s="34">
        <v>604967094.86000001</v>
      </c>
      <c r="E73" s="34">
        <v>919047731.23000002</v>
      </c>
      <c r="F73" s="34">
        <v>918407981.39999998</v>
      </c>
      <c r="G73" s="34">
        <v>605606844.69000006</v>
      </c>
      <c r="J73" s="242"/>
    </row>
    <row r="74" spans="1:10" x14ac:dyDescent="0.2">
      <c r="A74" s="32">
        <v>1</v>
      </c>
      <c r="B74" s="33" t="s">
        <v>331</v>
      </c>
      <c r="C74" s="33" t="s">
        <v>332</v>
      </c>
      <c r="D74" s="34">
        <v>16652</v>
      </c>
      <c r="E74" s="34">
        <v>0</v>
      </c>
      <c r="F74" s="34">
        <v>0</v>
      </c>
      <c r="G74" s="34">
        <v>16652</v>
      </c>
      <c r="J74" s="242"/>
    </row>
    <row r="75" spans="1:10" x14ac:dyDescent="0.2">
      <c r="A75" s="32">
        <v>1</v>
      </c>
      <c r="B75" s="33" t="s">
        <v>333</v>
      </c>
      <c r="C75" s="33" t="s">
        <v>334</v>
      </c>
      <c r="D75" s="34">
        <v>930513.76</v>
      </c>
      <c r="E75" s="34">
        <v>1831.72</v>
      </c>
      <c r="F75" s="34">
        <v>0</v>
      </c>
      <c r="G75" s="34">
        <v>932345.48</v>
      </c>
      <c r="J75" s="242"/>
    </row>
    <row r="76" spans="1:10" x14ac:dyDescent="0.2">
      <c r="A76" s="32">
        <v>1</v>
      </c>
      <c r="B76" s="33" t="s">
        <v>844</v>
      </c>
      <c r="C76" s="33" t="s">
        <v>845</v>
      </c>
      <c r="D76" s="34">
        <v>0</v>
      </c>
      <c r="E76" s="34">
        <v>319600</v>
      </c>
      <c r="F76" s="34">
        <v>319600</v>
      </c>
      <c r="G76" s="34">
        <v>0</v>
      </c>
      <c r="J76" s="242"/>
    </row>
    <row r="77" spans="1:10" x14ac:dyDescent="0.2">
      <c r="A77" s="173">
        <v>1</v>
      </c>
      <c r="B77" s="174" t="s">
        <v>508</v>
      </c>
      <c r="C77" s="174" t="s">
        <v>509</v>
      </c>
      <c r="D77" s="175">
        <v>747198.07</v>
      </c>
      <c r="E77" s="175">
        <v>0</v>
      </c>
      <c r="F77" s="175">
        <v>0</v>
      </c>
      <c r="G77" s="175">
        <v>31656325.73</v>
      </c>
      <c r="J77" s="242"/>
    </row>
    <row r="78" spans="1:10" x14ac:dyDescent="0.2">
      <c r="A78" s="32">
        <v>1</v>
      </c>
      <c r="B78" s="33" t="s">
        <v>747</v>
      </c>
      <c r="C78" s="33" t="s">
        <v>748</v>
      </c>
      <c r="D78" s="34"/>
      <c r="E78" s="34"/>
      <c r="F78" s="34"/>
      <c r="G78" s="34"/>
      <c r="J78" s="242"/>
    </row>
    <row r="79" spans="1:10" x14ac:dyDescent="0.2">
      <c r="A79" s="32">
        <v>1</v>
      </c>
      <c r="B79" s="33" t="s">
        <v>749</v>
      </c>
      <c r="C79" s="33" t="s">
        <v>619</v>
      </c>
      <c r="D79" s="34">
        <v>8640</v>
      </c>
      <c r="E79" s="34">
        <v>0</v>
      </c>
      <c r="F79" s="34">
        <v>0</v>
      </c>
      <c r="G79" s="34">
        <v>8640</v>
      </c>
      <c r="J79" s="242"/>
    </row>
    <row r="80" spans="1:10" x14ac:dyDescent="0.2">
      <c r="A80" s="32">
        <v>1</v>
      </c>
      <c r="B80" s="33" t="s">
        <v>919</v>
      </c>
      <c r="C80" s="33" t="s">
        <v>920</v>
      </c>
      <c r="D80" s="34">
        <v>255754.87</v>
      </c>
      <c r="E80" s="34">
        <v>30933752.75</v>
      </c>
      <c r="F80" s="34">
        <v>25575.49</v>
      </c>
      <c r="G80" s="34">
        <v>31163932.129999999</v>
      </c>
      <c r="J80" s="242"/>
    </row>
    <row r="81" spans="1:11" x14ac:dyDescent="0.2">
      <c r="A81" s="32">
        <v>1</v>
      </c>
      <c r="B81" s="33" t="s">
        <v>339</v>
      </c>
      <c r="C81" s="33" t="s">
        <v>340</v>
      </c>
      <c r="D81" s="34">
        <v>482803.20000000001</v>
      </c>
      <c r="E81" s="34">
        <v>950.4</v>
      </c>
      <c r="F81" s="34">
        <v>0</v>
      </c>
      <c r="G81" s="34">
        <v>483753.6</v>
      </c>
      <c r="J81" s="242"/>
    </row>
    <row r="82" spans="1:11" x14ac:dyDescent="0.2">
      <c r="A82" s="32">
        <v>1</v>
      </c>
      <c r="B82" s="33" t="s">
        <v>510</v>
      </c>
      <c r="C82" s="33" t="s">
        <v>511</v>
      </c>
      <c r="D82" s="34">
        <v>1555688151.21</v>
      </c>
      <c r="E82" s="34">
        <v>0</v>
      </c>
      <c r="F82" s="34">
        <v>0</v>
      </c>
      <c r="G82" s="34">
        <v>1549521123.28</v>
      </c>
      <c r="J82" s="242"/>
    </row>
    <row r="83" spans="1:11" x14ac:dyDescent="0.2">
      <c r="A83" s="164">
        <v>1</v>
      </c>
      <c r="B83" s="165" t="s">
        <v>512</v>
      </c>
      <c r="C83" s="165" t="s">
        <v>513</v>
      </c>
      <c r="D83" s="166">
        <v>1433467498.26</v>
      </c>
      <c r="E83" s="166">
        <v>0</v>
      </c>
      <c r="F83" s="166">
        <v>0</v>
      </c>
      <c r="G83" s="176">
        <v>1427712434.24</v>
      </c>
      <c r="H83" s="27"/>
      <c r="J83" s="242"/>
    </row>
    <row r="84" spans="1:11" s="29" customFormat="1" x14ac:dyDescent="0.2">
      <c r="A84" s="37">
        <v>1</v>
      </c>
      <c r="B84" s="33" t="s">
        <v>514</v>
      </c>
      <c r="C84" s="33" t="s">
        <v>515</v>
      </c>
      <c r="D84" s="34">
        <v>635717810.87</v>
      </c>
      <c r="E84" s="34">
        <v>0</v>
      </c>
      <c r="F84" s="34">
        <v>0</v>
      </c>
      <c r="G84" s="34">
        <v>635717810.87</v>
      </c>
      <c r="H84" s="25"/>
      <c r="I84" s="242"/>
      <c r="J84" s="242"/>
      <c r="K84" s="286" t="e">
        <f>+#REF!+G85+G89+G90+G91+G92+G93+G94+G95+G96+G98</f>
        <v>#REF!</v>
      </c>
    </row>
    <row r="85" spans="1:11" x14ac:dyDescent="0.2">
      <c r="A85" s="32">
        <v>1</v>
      </c>
      <c r="B85" s="33" t="s">
        <v>343</v>
      </c>
      <c r="C85" s="232" t="s">
        <v>344</v>
      </c>
      <c r="D85" s="34">
        <v>131096014.36</v>
      </c>
      <c r="E85" s="34">
        <v>0</v>
      </c>
      <c r="F85" s="34">
        <v>0</v>
      </c>
      <c r="G85" s="234">
        <v>131096014.36</v>
      </c>
      <c r="H85" s="237" t="s">
        <v>730</v>
      </c>
      <c r="I85" s="289"/>
      <c r="J85" s="242"/>
      <c r="K85" s="27" t="e">
        <f>+K84+G101</f>
        <v>#REF!</v>
      </c>
    </row>
    <row r="86" spans="1:11" x14ac:dyDescent="0.2">
      <c r="A86" s="32">
        <v>1</v>
      </c>
      <c r="B86" s="33" t="s">
        <v>816</v>
      </c>
      <c r="C86" s="232" t="s">
        <v>817</v>
      </c>
      <c r="D86" s="34">
        <v>451423910.14999998</v>
      </c>
      <c r="E86" s="34">
        <v>0</v>
      </c>
      <c r="F86" s="34">
        <v>0</v>
      </c>
      <c r="G86" s="234">
        <v>451423910.14999998</v>
      </c>
      <c r="H86" s="237"/>
      <c r="I86" s="289"/>
      <c r="J86" s="242"/>
      <c r="K86" s="27"/>
    </row>
    <row r="87" spans="1:11" x14ac:dyDescent="0.2">
      <c r="A87" s="32">
        <v>1</v>
      </c>
      <c r="B87" s="33" t="s">
        <v>827</v>
      </c>
      <c r="C87" s="232" t="s">
        <v>828</v>
      </c>
      <c r="D87" s="34">
        <v>53197886.359999999</v>
      </c>
      <c r="E87" s="34">
        <v>0</v>
      </c>
      <c r="F87" s="34">
        <v>0</v>
      </c>
      <c r="G87" s="36">
        <v>53197886.359999999</v>
      </c>
      <c r="H87" s="237"/>
      <c r="I87" s="289"/>
      <c r="J87" s="242"/>
      <c r="K87" s="27"/>
    </row>
    <row r="88" spans="1:11" x14ac:dyDescent="0.2">
      <c r="A88" s="32">
        <v>1</v>
      </c>
      <c r="B88" s="33" t="s">
        <v>516</v>
      </c>
      <c r="C88" s="33" t="s">
        <v>517</v>
      </c>
      <c r="D88" s="34">
        <v>879473578.75999999</v>
      </c>
      <c r="E88" s="34">
        <v>0</v>
      </c>
      <c r="F88" s="34">
        <v>0</v>
      </c>
      <c r="G88" s="34">
        <v>880950927.48000002</v>
      </c>
      <c r="J88" s="242"/>
      <c r="K88" s="27"/>
    </row>
    <row r="89" spans="1:11" x14ac:dyDescent="0.2">
      <c r="A89" s="32">
        <v>1</v>
      </c>
      <c r="B89" s="33" t="s">
        <v>345</v>
      </c>
      <c r="C89" s="232" t="s">
        <v>346</v>
      </c>
      <c r="D89" s="34">
        <v>184671379.27000001</v>
      </c>
      <c r="E89" s="34">
        <v>0</v>
      </c>
      <c r="F89" s="34">
        <v>0</v>
      </c>
      <c r="G89" s="234">
        <v>184671379.27000001</v>
      </c>
      <c r="H89" s="237" t="s">
        <v>730</v>
      </c>
      <c r="I89" s="289"/>
      <c r="J89" s="242"/>
      <c r="K89" s="27" t="e">
        <f>+K85-'Balance General Julio 2021'!G29</f>
        <v>#REF!</v>
      </c>
    </row>
    <row r="90" spans="1:11" x14ac:dyDescent="0.2">
      <c r="A90" s="32">
        <v>1</v>
      </c>
      <c r="B90" s="33" t="s">
        <v>347</v>
      </c>
      <c r="C90" s="232" t="s">
        <v>348</v>
      </c>
      <c r="D90" s="34">
        <v>144202095.68000001</v>
      </c>
      <c r="E90" s="34">
        <v>1150731.67</v>
      </c>
      <c r="F90" s="34">
        <v>18880</v>
      </c>
      <c r="G90" s="234">
        <v>145333947.34999999</v>
      </c>
      <c r="H90" s="237" t="s">
        <v>730</v>
      </c>
      <c r="I90" s="289"/>
      <c r="J90" s="242"/>
    </row>
    <row r="91" spans="1:11" x14ac:dyDescent="0.2">
      <c r="A91" s="32">
        <v>1</v>
      </c>
      <c r="B91" s="33" t="s">
        <v>349</v>
      </c>
      <c r="C91" s="232" t="s">
        <v>350</v>
      </c>
      <c r="D91" s="34">
        <v>867442</v>
      </c>
      <c r="E91" s="34">
        <v>0</v>
      </c>
      <c r="F91" s="34">
        <v>0</v>
      </c>
      <c r="G91" s="234">
        <v>867442</v>
      </c>
      <c r="H91" s="237" t="s">
        <v>730</v>
      </c>
      <c r="I91" s="289"/>
      <c r="J91" s="242"/>
    </row>
    <row r="92" spans="1:11" x14ac:dyDescent="0.2">
      <c r="A92" s="32">
        <v>1</v>
      </c>
      <c r="B92" s="33" t="s">
        <v>351</v>
      </c>
      <c r="C92" s="232" t="s">
        <v>352</v>
      </c>
      <c r="D92" s="34">
        <v>20924925.66</v>
      </c>
      <c r="E92" s="34">
        <v>0</v>
      </c>
      <c r="F92" s="34">
        <v>0</v>
      </c>
      <c r="G92" s="234">
        <v>20924925.66</v>
      </c>
      <c r="H92" s="237" t="s">
        <v>730</v>
      </c>
      <c r="I92" s="289"/>
      <c r="J92" s="242"/>
    </row>
    <row r="93" spans="1:11" x14ac:dyDescent="0.2">
      <c r="A93" s="32">
        <v>1</v>
      </c>
      <c r="B93" s="33" t="s">
        <v>353</v>
      </c>
      <c r="C93" s="232" t="s">
        <v>354</v>
      </c>
      <c r="D93" s="34">
        <v>91148522.189999998</v>
      </c>
      <c r="E93" s="34">
        <v>0</v>
      </c>
      <c r="F93" s="34">
        <v>0</v>
      </c>
      <c r="G93" s="234">
        <v>91148522.189999998</v>
      </c>
      <c r="H93" s="237" t="s">
        <v>730</v>
      </c>
      <c r="I93" s="289"/>
      <c r="J93" s="242"/>
    </row>
    <row r="94" spans="1:11" x14ac:dyDescent="0.2">
      <c r="A94" s="32">
        <v>1</v>
      </c>
      <c r="B94" s="33" t="s">
        <v>355</v>
      </c>
      <c r="C94" s="232" t="s">
        <v>356</v>
      </c>
      <c r="D94" s="34">
        <v>6859316.8399999999</v>
      </c>
      <c r="E94" s="34">
        <v>0</v>
      </c>
      <c r="F94" s="34">
        <v>0</v>
      </c>
      <c r="G94" s="234">
        <v>6859316.8399999999</v>
      </c>
      <c r="H94" s="237" t="s">
        <v>730</v>
      </c>
      <c r="I94" s="289"/>
      <c r="J94" s="242"/>
    </row>
    <row r="95" spans="1:11" x14ac:dyDescent="0.2">
      <c r="A95" s="32">
        <v>1</v>
      </c>
      <c r="B95" s="33" t="s">
        <v>357</v>
      </c>
      <c r="C95" s="232" t="s">
        <v>358</v>
      </c>
      <c r="D95" s="34">
        <v>27434493.43</v>
      </c>
      <c r="E95" s="34">
        <v>345497.05</v>
      </c>
      <c r="F95" s="34">
        <v>0</v>
      </c>
      <c r="G95" s="297">
        <v>27779990.48</v>
      </c>
      <c r="H95" s="237" t="s">
        <v>731</v>
      </c>
      <c r="I95" s="289"/>
      <c r="J95" s="242"/>
    </row>
    <row r="96" spans="1:11" x14ac:dyDescent="0.2">
      <c r="A96" s="32">
        <v>1</v>
      </c>
      <c r="B96" s="33" t="s">
        <v>359</v>
      </c>
      <c r="C96" s="232" t="s">
        <v>360</v>
      </c>
      <c r="D96" s="34">
        <v>403365403.69</v>
      </c>
      <c r="E96" s="34">
        <v>0</v>
      </c>
      <c r="F96" s="34">
        <v>0</v>
      </c>
      <c r="G96" s="234">
        <v>403365403.69</v>
      </c>
      <c r="H96" s="237" t="s">
        <v>730</v>
      </c>
      <c r="I96" s="289"/>
      <c r="J96" s="242"/>
    </row>
    <row r="97" spans="1:10" x14ac:dyDescent="0.2">
      <c r="A97" s="32">
        <v>1</v>
      </c>
      <c r="B97" s="33" t="s">
        <v>518</v>
      </c>
      <c r="C97" s="33" t="s">
        <v>519</v>
      </c>
      <c r="D97" s="34">
        <v>770339149.87</v>
      </c>
      <c r="E97" s="34">
        <v>0</v>
      </c>
      <c r="F97" s="34">
        <v>0</v>
      </c>
      <c r="G97" s="34">
        <v>770339149.87</v>
      </c>
      <c r="J97" s="242"/>
    </row>
    <row r="98" spans="1:10" x14ac:dyDescent="0.2">
      <c r="A98" s="32">
        <v>1</v>
      </c>
      <c r="B98" s="33" t="s">
        <v>361</v>
      </c>
      <c r="C98" s="232" t="s">
        <v>362</v>
      </c>
      <c r="D98" s="34">
        <v>770339149.87</v>
      </c>
      <c r="E98" s="34">
        <v>0</v>
      </c>
      <c r="F98" s="34">
        <v>0</v>
      </c>
      <c r="G98" s="234">
        <v>770339149.87</v>
      </c>
      <c r="H98" s="237" t="s">
        <v>730</v>
      </c>
      <c r="I98" s="289"/>
      <c r="J98" s="242"/>
    </row>
    <row r="99" spans="1:10" x14ac:dyDescent="0.2">
      <c r="A99" s="32">
        <v>1</v>
      </c>
      <c r="B99" s="33" t="s">
        <v>520</v>
      </c>
      <c r="C99" s="232" t="s">
        <v>521</v>
      </c>
      <c r="D99" s="34">
        <v>0</v>
      </c>
      <c r="E99" s="34">
        <v>0</v>
      </c>
      <c r="F99" s="34">
        <v>0</v>
      </c>
      <c r="G99" s="234">
        <v>847999.44</v>
      </c>
      <c r="H99" s="237"/>
      <c r="I99" s="289"/>
      <c r="J99" s="242"/>
    </row>
    <row r="100" spans="1:10" x14ac:dyDescent="0.2">
      <c r="A100" s="32">
        <v>1</v>
      </c>
      <c r="B100" s="33" t="s">
        <v>1036</v>
      </c>
      <c r="C100" s="232" t="s">
        <v>1037</v>
      </c>
      <c r="D100" s="34">
        <v>0</v>
      </c>
      <c r="E100" s="34">
        <v>847999.44</v>
      </c>
      <c r="F100" s="34">
        <v>0</v>
      </c>
      <c r="G100" s="234">
        <v>847999.44</v>
      </c>
      <c r="H100" s="237"/>
      <c r="I100" s="289"/>
      <c r="J100" s="242"/>
    </row>
    <row r="101" spans="1:10" x14ac:dyDescent="0.2">
      <c r="A101" s="32">
        <v>1</v>
      </c>
      <c r="B101" s="33" t="s">
        <v>522</v>
      </c>
      <c r="C101" s="232" t="s">
        <v>523</v>
      </c>
      <c r="D101" s="34">
        <v>-852063041.24000001</v>
      </c>
      <c r="E101" s="34">
        <v>0</v>
      </c>
      <c r="F101" s="34">
        <v>0</v>
      </c>
      <c r="G101" s="234">
        <v>-860143453.41999996</v>
      </c>
      <c r="H101" s="237" t="s">
        <v>730</v>
      </c>
      <c r="I101" s="289"/>
      <c r="J101" s="242"/>
    </row>
    <row r="102" spans="1:10" x14ac:dyDescent="0.2">
      <c r="A102" s="32">
        <v>1</v>
      </c>
      <c r="B102" s="33" t="s">
        <v>524</v>
      </c>
      <c r="C102" s="33" t="s">
        <v>525</v>
      </c>
      <c r="D102" s="34">
        <v>-852063041.24000001</v>
      </c>
      <c r="E102" s="34">
        <v>0</v>
      </c>
      <c r="F102" s="34">
        <v>0</v>
      </c>
      <c r="G102" s="34">
        <v>-860143453.41999996</v>
      </c>
      <c r="J102" s="242"/>
    </row>
    <row r="103" spans="1:10" x14ac:dyDescent="0.2">
      <c r="A103" s="32">
        <v>1</v>
      </c>
      <c r="B103" s="33" t="s">
        <v>365</v>
      </c>
      <c r="C103" s="33" t="s">
        <v>366</v>
      </c>
      <c r="D103" s="34">
        <v>-123073815.95999999</v>
      </c>
      <c r="E103" s="34">
        <v>0</v>
      </c>
      <c r="F103" s="34">
        <v>2153730.48</v>
      </c>
      <c r="G103" s="34">
        <v>-125227546.44</v>
      </c>
      <c r="J103" s="242"/>
    </row>
    <row r="104" spans="1:10" x14ac:dyDescent="0.2">
      <c r="A104" s="32">
        <v>1</v>
      </c>
      <c r="B104" s="33" t="s">
        <v>367</v>
      </c>
      <c r="C104" s="33" t="s">
        <v>368</v>
      </c>
      <c r="D104" s="34">
        <v>-133502154.54000001</v>
      </c>
      <c r="E104" s="34">
        <v>2622.2</v>
      </c>
      <c r="F104" s="34">
        <v>668938.68999999994</v>
      </c>
      <c r="G104" s="34">
        <v>-134168471.03</v>
      </c>
      <c r="J104" s="242"/>
    </row>
    <row r="105" spans="1:10" x14ac:dyDescent="0.2">
      <c r="A105" s="32">
        <v>1</v>
      </c>
      <c r="B105" s="33" t="s">
        <v>369</v>
      </c>
      <c r="C105" s="33" t="s">
        <v>370</v>
      </c>
      <c r="D105" s="34">
        <v>-443104.91</v>
      </c>
      <c r="E105" s="34">
        <v>0</v>
      </c>
      <c r="F105" s="34">
        <v>13542.65</v>
      </c>
      <c r="G105" s="34">
        <v>-456647.56</v>
      </c>
      <c r="J105" s="242"/>
    </row>
    <row r="106" spans="1:10" x14ac:dyDescent="0.2">
      <c r="A106" s="32">
        <v>1</v>
      </c>
      <c r="B106" s="33" t="s">
        <v>371</v>
      </c>
      <c r="C106" s="33" t="s">
        <v>372</v>
      </c>
      <c r="D106" s="34">
        <v>-14889204.619999999</v>
      </c>
      <c r="E106" s="34">
        <v>0</v>
      </c>
      <c r="F106" s="34">
        <v>189859.38</v>
      </c>
      <c r="G106" s="34">
        <v>-15079064</v>
      </c>
      <c r="H106" s="27">
        <f>++G95+G118</f>
        <v>68494353.640000001</v>
      </c>
      <c r="J106" s="242"/>
    </row>
    <row r="107" spans="1:10" x14ac:dyDescent="0.2">
      <c r="A107" s="32">
        <v>1</v>
      </c>
      <c r="B107" s="33" t="s">
        <v>373</v>
      </c>
      <c r="C107" s="33" t="s">
        <v>374</v>
      </c>
      <c r="D107" s="34">
        <v>-43628231.039999999</v>
      </c>
      <c r="E107" s="34">
        <v>0</v>
      </c>
      <c r="F107" s="34">
        <v>752500.5</v>
      </c>
      <c r="G107" s="34">
        <v>-44380731.539999999</v>
      </c>
      <c r="J107" s="242"/>
    </row>
    <row r="108" spans="1:10" x14ac:dyDescent="0.2">
      <c r="A108" s="32">
        <v>1</v>
      </c>
      <c r="B108" s="33" t="s">
        <v>375</v>
      </c>
      <c r="C108" s="33" t="s">
        <v>376</v>
      </c>
      <c r="D108" s="34">
        <v>-6141374.4500000002</v>
      </c>
      <c r="E108" s="34">
        <v>0</v>
      </c>
      <c r="F108" s="34">
        <v>52715.94</v>
      </c>
      <c r="G108" s="34">
        <v>-6194090.3899999997</v>
      </c>
      <c r="J108" s="242"/>
    </row>
    <row r="109" spans="1:10" x14ac:dyDescent="0.2">
      <c r="A109" s="32">
        <v>1</v>
      </c>
      <c r="B109" s="33" t="s">
        <v>377</v>
      </c>
      <c r="C109" s="33" t="s">
        <v>378</v>
      </c>
      <c r="D109" s="34">
        <v>-10491327.130000001</v>
      </c>
      <c r="E109" s="34">
        <v>0</v>
      </c>
      <c r="F109" s="34">
        <v>229467.84</v>
      </c>
      <c r="G109" s="34">
        <v>-10720794.970000001</v>
      </c>
      <c r="J109" s="242"/>
    </row>
    <row r="110" spans="1:10" x14ac:dyDescent="0.2">
      <c r="A110" s="32">
        <v>1</v>
      </c>
      <c r="B110" s="33" t="s">
        <v>379</v>
      </c>
      <c r="C110" s="33" t="s">
        <v>380</v>
      </c>
      <c r="D110" s="34">
        <v>-368322441.10000002</v>
      </c>
      <c r="E110" s="34">
        <v>0</v>
      </c>
      <c r="F110" s="34">
        <v>2738380.32</v>
      </c>
      <c r="G110" s="34">
        <v>-371060821.42000002</v>
      </c>
      <c r="J110" s="242"/>
    </row>
    <row r="111" spans="1:10" x14ac:dyDescent="0.2">
      <c r="A111" s="32">
        <v>1</v>
      </c>
      <c r="B111" s="33" t="s">
        <v>381</v>
      </c>
      <c r="C111" s="33" t="s">
        <v>382</v>
      </c>
      <c r="D111" s="34">
        <v>-151571387.49000001</v>
      </c>
      <c r="E111" s="34">
        <v>0</v>
      </c>
      <c r="F111" s="34">
        <v>1283898.58</v>
      </c>
      <c r="G111" s="34">
        <v>-152855286.06999999</v>
      </c>
      <c r="J111" s="242"/>
    </row>
    <row r="112" spans="1:10" x14ac:dyDescent="0.2">
      <c r="A112" s="177">
        <v>1</v>
      </c>
      <c r="B112" s="178" t="s">
        <v>526</v>
      </c>
      <c r="C112" s="178" t="s">
        <v>527</v>
      </c>
      <c r="D112" s="179">
        <v>14737115.32</v>
      </c>
      <c r="E112" s="179">
        <v>0</v>
      </c>
      <c r="F112" s="179">
        <v>0</v>
      </c>
      <c r="G112" s="179">
        <v>14325151.41</v>
      </c>
      <c r="H112" s="27"/>
      <c r="J112" s="242"/>
    </row>
    <row r="113" spans="1:10" x14ac:dyDescent="0.2">
      <c r="A113" s="32">
        <v>1</v>
      </c>
      <c r="B113" s="33" t="s">
        <v>528</v>
      </c>
      <c r="C113" s="232" t="s">
        <v>384</v>
      </c>
      <c r="D113" s="34">
        <v>40733380.770000003</v>
      </c>
      <c r="E113" s="34">
        <v>0</v>
      </c>
      <c r="F113" s="34">
        <v>0</v>
      </c>
      <c r="G113" s="36">
        <v>40733380.770000003</v>
      </c>
      <c r="H113" s="237" t="s">
        <v>730</v>
      </c>
      <c r="I113" s="289"/>
      <c r="J113" s="242"/>
    </row>
    <row r="114" spans="1:10" x14ac:dyDescent="0.2">
      <c r="A114" s="32">
        <v>1</v>
      </c>
      <c r="B114" s="33" t="s">
        <v>383</v>
      </c>
      <c r="C114" s="33" t="s">
        <v>384</v>
      </c>
      <c r="D114" s="34">
        <v>40733380.770000003</v>
      </c>
      <c r="E114" s="34">
        <v>0</v>
      </c>
      <c r="F114" s="34">
        <v>0</v>
      </c>
      <c r="G114" s="34">
        <v>40733380.770000003</v>
      </c>
      <c r="J114" s="242"/>
    </row>
    <row r="115" spans="1:10" x14ac:dyDescent="0.2">
      <c r="A115" s="32">
        <v>1</v>
      </c>
      <c r="B115" s="33" t="s">
        <v>921</v>
      </c>
      <c r="C115" s="33" t="s">
        <v>922</v>
      </c>
      <c r="D115" s="34">
        <v>-25996265.449999999</v>
      </c>
      <c r="E115" s="34">
        <v>0</v>
      </c>
      <c r="F115" s="34">
        <v>0</v>
      </c>
      <c r="G115" s="34">
        <v>-26408229.359999999</v>
      </c>
      <c r="J115" s="242"/>
    </row>
    <row r="116" spans="1:10" x14ac:dyDescent="0.2">
      <c r="A116" s="32">
        <v>1</v>
      </c>
      <c r="B116" s="33" t="s">
        <v>923</v>
      </c>
      <c r="C116" s="33" t="s">
        <v>924</v>
      </c>
      <c r="D116" s="34">
        <v>-25996265.449999999</v>
      </c>
      <c r="E116" s="34">
        <v>0</v>
      </c>
      <c r="F116" s="34">
        <v>411963.91</v>
      </c>
      <c r="G116" s="34">
        <v>-26408229.359999999</v>
      </c>
      <c r="J116" s="242"/>
    </row>
    <row r="117" spans="1:10" x14ac:dyDescent="0.2">
      <c r="A117" s="180">
        <v>1</v>
      </c>
      <c r="B117" s="181" t="s">
        <v>529</v>
      </c>
      <c r="C117" s="233" t="s">
        <v>530</v>
      </c>
      <c r="D117" s="182">
        <v>107483537.63</v>
      </c>
      <c r="E117" s="182">
        <v>0</v>
      </c>
      <c r="F117" s="182">
        <v>0</v>
      </c>
      <c r="G117" s="234">
        <v>107483537.63</v>
      </c>
      <c r="I117" s="289"/>
      <c r="J117" s="242"/>
    </row>
    <row r="118" spans="1:10" x14ac:dyDescent="0.2">
      <c r="A118" s="32">
        <v>1</v>
      </c>
      <c r="B118" s="33" t="s">
        <v>531</v>
      </c>
      <c r="C118" s="33" t="s">
        <v>532</v>
      </c>
      <c r="D118" s="34">
        <v>40714363.159999996</v>
      </c>
      <c r="E118" s="34">
        <v>0</v>
      </c>
      <c r="F118" s="34">
        <v>0</v>
      </c>
      <c r="G118" s="182">
        <v>40714363.159999996</v>
      </c>
      <c r="H118" s="237" t="s">
        <v>731</v>
      </c>
      <c r="J118" s="242"/>
    </row>
    <row r="119" spans="1:10" x14ac:dyDescent="0.2">
      <c r="A119" s="32">
        <v>1</v>
      </c>
      <c r="B119" s="33" t="s">
        <v>385</v>
      </c>
      <c r="C119" s="33" t="s">
        <v>386</v>
      </c>
      <c r="D119" s="34">
        <v>702071.94</v>
      </c>
      <c r="E119" s="34">
        <v>0</v>
      </c>
      <c r="F119" s="34">
        <v>0</v>
      </c>
      <c r="G119" s="247">
        <v>702071.94</v>
      </c>
      <c r="J119" s="242"/>
    </row>
    <row r="120" spans="1:10" x14ac:dyDescent="0.2">
      <c r="A120" s="32">
        <v>1</v>
      </c>
      <c r="B120" s="33" t="s">
        <v>387</v>
      </c>
      <c r="C120" s="33" t="s">
        <v>388</v>
      </c>
      <c r="D120" s="34">
        <v>40012291.219999999</v>
      </c>
      <c r="E120" s="34">
        <v>0</v>
      </c>
      <c r="F120" s="34">
        <v>0</v>
      </c>
      <c r="G120" s="247">
        <v>40012291.219999999</v>
      </c>
      <c r="J120" s="242"/>
    </row>
    <row r="121" spans="1:10" x14ac:dyDescent="0.2">
      <c r="A121" s="32">
        <v>1</v>
      </c>
      <c r="B121" s="33" t="s">
        <v>750</v>
      </c>
      <c r="C121" s="33" t="s">
        <v>751</v>
      </c>
      <c r="D121" s="34">
        <v>66769174.469999999</v>
      </c>
      <c r="E121" s="34">
        <v>0</v>
      </c>
      <c r="F121" s="34">
        <v>0</v>
      </c>
      <c r="G121" s="247">
        <v>66769174.469999999</v>
      </c>
      <c r="J121" s="242"/>
    </row>
    <row r="122" spans="1:10" x14ac:dyDescent="0.2">
      <c r="A122" s="32">
        <v>1</v>
      </c>
      <c r="B122" s="33">
        <v>129898001</v>
      </c>
      <c r="C122" s="33" t="s">
        <v>752</v>
      </c>
      <c r="D122" s="34">
        <v>66769174.469999999</v>
      </c>
      <c r="E122" s="34">
        <v>0</v>
      </c>
      <c r="F122" s="34">
        <v>0</v>
      </c>
      <c r="G122" s="34">
        <v>66769174.469999999</v>
      </c>
      <c r="J122" s="242"/>
    </row>
    <row r="123" spans="1:10" x14ac:dyDescent="0.2">
      <c r="A123" s="32">
        <v>1</v>
      </c>
      <c r="B123" s="33" t="s">
        <v>533</v>
      </c>
      <c r="C123" s="33" t="s">
        <v>534</v>
      </c>
      <c r="D123" s="34">
        <v>1406911136.9000001</v>
      </c>
      <c r="E123" s="34">
        <v>0</v>
      </c>
      <c r="F123" s="34">
        <v>0</v>
      </c>
      <c r="G123" s="34">
        <v>1725094950.4000001</v>
      </c>
      <c r="J123" s="242"/>
    </row>
    <row r="124" spans="1:10" x14ac:dyDescent="0.2">
      <c r="A124" s="32">
        <v>1</v>
      </c>
      <c r="B124" s="33" t="s">
        <v>535</v>
      </c>
      <c r="C124" s="33" t="s">
        <v>536</v>
      </c>
      <c r="D124" s="34">
        <v>1406911136.9000001</v>
      </c>
      <c r="E124" s="34">
        <v>0</v>
      </c>
      <c r="F124" s="34">
        <v>0</v>
      </c>
      <c r="G124" s="34">
        <v>1725094950.4000001</v>
      </c>
      <c r="J124" s="242"/>
    </row>
    <row r="125" spans="1:10" x14ac:dyDescent="0.2">
      <c r="A125" s="183">
        <v>1</v>
      </c>
      <c r="B125" s="184" t="s">
        <v>537</v>
      </c>
      <c r="C125" s="235" t="s">
        <v>538</v>
      </c>
      <c r="D125" s="185">
        <v>613643083.90999997</v>
      </c>
      <c r="E125" s="185">
        <v>0</v>
      </c>
      <c r="F125" s="185">
        <v>0</v>
      </c>
      <c r="G125" s="236">
        <v>951579918.17999995</v>
      </c>
      <c r="H125" s="237" t="s">
        <v>730</v>
      </c>
      <c r="I125" s="289"/>
      <c r="J125" s="242"/>
    </row>
    <row r="126" spans="1:10" x14ac:dyDescent="0.2">
      <c r="A126" s="32">
        <v>1</v>
      </c>
      <c r="B126" s="33" t="s">
        <v>539</v>
      </c>
      <c r="C126" s="33" t="s">
        <v>540</v>
      </c>
      <c r="D126" s="34">
        <v>122102294.69</v>
      </c>
      <c r="E126" s="34">
        <v>0</v>
      </c>
      <c r="F126" s="34">
        <v>0</v>
      </c>
      <c r="G126" s="34">
        <v>135845150.13999999</v>
      </c>
      <c r="J126" s="242"/>
    </row>
    <row r="127" spans="1:10" x14ac:dyDescent="0.2">
      <c r="A127" s="32">
        <v>1</v>
      </c>
      <c r="B127" s="33" t="s">
        <v>389</v>
      </c>
      <c r="C127" s="33" t="s">
        <v>390</v>
      </c>
      <c r="D127" s="34">
        <v>156482.95000000001</v>
      </c>
      <c r="E127" s="34">
        <v>92377182.719999999</v>
      </c>
      <c r="F127" s="34">
        <v>92377182.719999999</v>
      </c>
      <c r="G127" s="34">
        <v>156482.95000000001</v>
      </c>
      <c r="J127" s="242"/>
    </row>
    <row r="128" spans="1:10" x14ac:dyDescent="0.2">
      <c r="A128" s="32">
        <v>1</v>
      </c>
      <c r="B128" s="33" t="s">
        <v>391</v>
      </c>
      <c r="C128" s="33" t="s">
        <v>392</v>
      </c>
      <c r="D128" s="34">
        <v>44477672.920000002</v>
      </c>
      <c r="E128" s="34">
        <v>12000</v>
      </c>
      <c r="F128" s="34">
        <v>11146418.23</v>
      </c>
      <c r="G128" s="34">
        <v>55612091.149999999</v>
      </c>
      <c r="J128" s="242"/>
    </row>
    <row r="129" spans="1:10" x14ac:dyDescent="0.2">
      <c r="A129" s="32">
        <v>1</v>
      </c>
      <c r="B129" s="33" t="s">
        <v>753</v>
      </c>
      <c r="C129" s="33" t="s">
        <v>754</v>
      </c>
      <c r="D129" s="34">
        <v>24491889.77</v>
      </c>
      <c r="E129" s="34">
        <v>24491889.77</v>
      </c>
      <c r="F129" s="34">
        <v>23771419.690000001</v>
      </c>
      <c r="G129" s="34">
        <v>23771419.690000001</v>
      </c>
      <c r="J129" s="242"/>
    </row>
    <row r="130" spans="1:10" x14ac:dyDescent="0.2">
      <c r="A130" s="32">
        <v>1</v>
      </c>
      <c r="B130" s="33" t="s">
        <v>393</v>
      </c>
      <c r="C130" s="33" t="s">
        <v>394</v>
      </c>
      <c r="D130" s="34"/>
      <c r="E130" s="34"/>
      <c r="F130" s="34"/>
      <c r="G130" s="34"/>
      <c r="J130" s="242"/>
    </row>
    <row r="131" spans="1:10" x14ac:dyDescent="0.2">
      <c r="A131" s="32">
        <v>1</v>
      </c>
      <c r="B131" s="33" t="s">
        <v>395</v>
      </c>
      <c r="C131" s="33" t="s">
        <v>396</v>
      </c>
      <c r="D131" s="34">
        <v>7286367.9000000004</v>
      </c>
      <c r="E131" s="34">
        <v>14182885.65</v>
      </c>
      <c r="F131" s="34">
        <v>6896517.75</v>
      </c>
      <c r="G131" s="34">
        <v>0</v>
      </c>
      <c r="J131" s="242"/>
    </row>
    <row r="132" spans="1:10" x14ac:dyDescent="0.2">
      <c r="A132" s="32">
        <v>1</v>
      </c>
      <c r="B132" s="33" t="s">
        <v>397</v>
      </c>
      <c r="C132" s="33" t="s">
        <v>398</v>
      </c>
      <c r="D132" s="34">
        <v>44477672.920000002</v>
      </c>
      <c r="E132" s="34">
        <v>0</v>
      </c>
      <c r="F132" s="34">
        <v>11119418.23</v>
      </c>
      <c r="G132" s="34">
        <v>55597091.149999999</v>
      </c>
      <c r="H132" s="27"/>
      <c r="J132" s="242"/>
    </row>
    <row r="133" spans="1:10" x14ac:dyDescent="0.2">
      <c r="A133" s="32">
        <v>1</v>
      </c>
      <c r="B133" s="33" t="s">
        <v>399</v>
      </c>
      <c r="C133" s="33" t="s">
        <v>400</v>
      </c>
      <c r="D133" s="34">
        <v>493800.63</v>
      </c>
      <c r="E133" s="34">
        <v>4812370.96</v>
      </c>
      <c r="F133" s="34">
        <v>4318570.33</v>
      </c>
      <c r="G133" s="34">
        <v>0</v>
      </c>
      <c r="J133" s="242"/>
    </row>
    <row r="134" spans="1:10" x14ac:dyDescent="0.2">
      <c r="A134" s="32">
        <v>1</v>
      </c>
      <c r="B134" s="33" t="s">
        <v>401</v>
      </c>
      <c r="C134" s="33" t="s">
        <v>402</v>
      </c>
      <c r="D134" s="34">
        <v>0</v>
      </c>
      <c r="E134" s="34">
        <v>5537285.1299999999</v>
      </c>
      <c r="F134" s="34">
        <v>5537285.1299999999</v>
      </c>
      <c r="G134" s="34">
        <v>0</v>
      </c>
      <c r="J134" s="242"/>
    </row>
    <row r="135" spans="1:10" x14ac:dyDescent="0.2">
      <c r="A135" s="32">
        <v>1</v>
      </c>
      <c r="B135" s="33" t="s">
        <v>403</v>
      </c>
      <c r="C135" s="33" t="s">
        <v>404</v>
      </c>
      <c r="D135" s="34">
        <v>0</v>
      </c>
      <c r="E135" s="34">
        <v>4094488.76</v>
      </c>
      <c r="F135" s="34">
        <v>4094488.76</v>
      </c>
      <c r="G135" s="34">
        <v>0</v>
      </c>
      <c r="J135" s="242"/>
    </row>
    <row r="136" spans="1:10" x14ac:dyDescent="0.2">
      <c r="A136" s="32">
        <v>1</v>
      </c>
      <c r="B136" s="33" t="s">
        <v>829</v>
      </c>
      <c r="C136" s="33" t="s">
        <v>830</v>
      </c>
      <c r="D136" s="34">
        <v>388125</v>
      </c>
      <c r="E136" s="34">
        <v>901125</v>
      </c>
      <c r="F136" s="34">
        <v>560500</v>
      </c>
      <c r="G136" s="34">
        <v>47500</v>
      </c>
      <c r="J136" s="242"/>
    </row>
    <row r="137" spans="1:10" x14ac:dyDescent="0.2">
      <c r="A137" s="32">
        <v>1</v>
      </c>
      <c r="B137" s="33" t="s">
        <v>405</v>
      </c>
      <c r="C137" s="33" t="s">
        <v>406</v>
      </c>
      <c r="D137" s="34">
        <v>330282.59999999998</v>
      </c>
      <c r="E137" s="34">
        <v>2942143.72</v>
      </c>
      <c r="F137" s="34">
        <v>3272426.32</v>
      </c>
      <c r="G137" s="34">
        <v>660565.19999999995</v>
      </c>
      <c r="J137" s="242"/>
    </row>
    <row r="138" spans="1:10" x14ac:dyDescent="0.2">
      <c r="A138" s="32">
        <v>1</v>
      </c>
      <c r="B138" s="33" t="s">
        <v>541</v>
      </c>
      <c r="C138" s="33" t="s">
        <v>542</v>
      </c>
      <c r="D138" s="34">
        <v>32630120.539999999</v>
      </c>
      <c r="E138" s="34">
        <v>0</v>
      </c>
      <c r="F138" s="34">
        <v>0</v>
      </c>
      <c r="G138" s="34">
        <v>52047618.560000002</v>
      </c>
      <c r="J138" s="242"/>
    </row>
    <row r="139" spans="1:10" x14ac:dyDescent="0.2">
      <c r="A139" s="32">
        <v>1</v>
      </c>
      <c r="B139" s="33" t="s">
        <v>407</v>
      </c>
      <c r="C139" s="33" t="s">
        <v>408</v>
      </c>
      <c r="D139" s="34">
        <v>29318770</v>
      </c>
      <c r="E139" s="34">
        <v>26631201.199999999</v>
      </c>
      <c r="F139" s="34">
        <v>45262712.109999999</v>
      </c>
      <c r="G139" s="34">
        <v>47950280.909999996</v>
      </c>
      <c r="J139" s="242"/>
    </row>
    <row r="140" spans="1:10" x14ac:dyDescent="0.2">
      <c r="A140" s="32">
        <v>1</v>
      </c>
      <c r="B140" s="33" t="s">
        <v>409</v>
      </c>
      <c r="C140" s="33" t="s">
        <v>410</v>
      </c>
      <c r="D140" s="34">
        <v>58216.43</v>
      </c>
      <c r="E140" s="34">
        <v>1197.7</v>
      </c>
      <c r="F140" s="34">
        <v>14877</v>
      </c>
      <c r="G140" s="34">
        <v>71895.73</v>
      </c>
      <c r="J140" s="242"/>
    </row>
    <row r="141" spans="1:10" x14ac:dyDescent="0.2">
      <c r="A141" s="32">
        <v>1</v>
      </c>
      <c r="B141" s="33" t="s">
        <v>411</v>
      </c>
      <c r="C141" s="33" t="s">
        <v>412</v>
      </c>
      <c r="D141" s="34">
        <v>3253134.11</v>
      </c>
      <c r="E141" s="34">
        <v>68616.23</v>
      </c>
      <c r="F141" s="34">
        <v>840924.04</v>
      </c>
      <c r="G141" s="34">
        <v>4025441.92</v>
      </c>
      <c r="J141" s="242"/>
    </row>
    <row r="142" spans="1:10" x14ac:dyDescent="0.2">
      <c r="A142" s="32">
        <v>1</v>
      </c>
      <c r="B142" s="33" t="s">
        <v>986</v>
      </c>
      <c r="C142" s="33" t="s">
        <v>987</v>
      </c>
      <c r="D142" s="34">
        <v>55734106.840000004</v>
      </c>
      <c r="E142" s="34">
        <v>0</v>
      </c>
      <c r="F142" s="34">
        <v>0</v>
      </c>
      <c r="G142" s="34">
        <v>36687796.130000003</v>
      </c>
      <c r="J142" s="242"/>
    </row>
    <row r="143" spans="1:10" x14ac:dyDescent="0.2">
      <c r="A143" s="32">
        <v>1</v>
      </c>
      <c r="B143" s="33" t="s">
        <v>988</v>
      </c>
      <c r="C143" s="33" t="s">
        <v>989</v>
      </c>
      <c r="D143" s="34">
        <v>55734106.840000004</v>
      </c>
      <c r="E143" s="34">
        <v>19575135.75</v>
      </c>
      <c r="F143" s="34">
        <v>528825.04</v>
      </c>
      <c r="G143" s="34">
        <v>36687796.130000003</v>
      </c>
      <c r="J143" s="242"/>
    </row>
    <row r="144" spans="1:10" x14ac:dyDescent="0.2">
      <c r="A144" s="32">
        <v>1</v>
      </c>
      <c r="B144" s="33" t="s">
        <v>543</v>
      </c>
      <c r="C144" s="33" t="s">
        <v>544</v>
      </c>
      <c r="D144" s="34">
        <v>20406525.829999998</v>
      </c>
      <c r="E144" s="34">
        <v>0</v>
      </c>
      <c r="F144" s="34">
        <v>0</v>
      </c>
      <c r="G144" s="34">
        <v>19995848.68</v>
      </c>
      <c r="J144" s="242"/>
    </row>
    <row r="145" spans="1:10" x14ac:dyDescent="0.2">
      <c r="A145" s="32">
        <v>1</v>
      </c>
      <c r="B145" s="33" t="s">
        <v>413</v>
      </c>
      <c r="C145" s="33" t="s">
        <v>414</v>
      </c>
      <c r="D145" s="34">
        <v>15549628.640000001</v>
      </c>
      <c r="E145" s="34">
        <v>15549628.640000001</v>
      </c>
      <c r="F145" s="34">
        <v>13342305.779999999</v>
      </c>
      <c r="G145" s="34">
        <v>13342305.779999999</v>
      </c>
      <c r="J145" s="242"/>
    </row>
    <row r="146" spans="1:10" x14ac:dyDescent="0.2">
      <c r="A146" s="32">
        <v>1</v>
      </c>
      <c r="B146" s="33" t="s">
        <v>417</v>
      </c>
      <c r="C146" s="33" t="s">
        <v>732</v>
      </c>
      <c r="D146" s="34">
        <v>0</v>
      </c>
      <c r="E146" s="34">
        <v>50050</v>
      </c>
      <c r="F146" s="34">
        <v>50050</v>
      </c>
      <c r="G146" s="34">
        <v>0</v>
      </c>
      <c r="J146" s="242"/>
    </row>
    <row r="147" spans="1:10" x14ac:dyDescent="0.2">
      <c r="A147" s="32">
        <v>1</v>
      </c>
      <c r="B147" s="33" t="s">
        <v>420</v>
      </c>
      <c r="C147" s="33" t="s">
        <v>421</v>
      </c>
      <c r="D147" s="34">
        <v>1799827.43</v>
      </c>
      <c r="E147" s="34">
        <v>1588269.43</v>
      </c>
      <c r="F147" s="34">
        <v>1768694.68</v>
      </c>
      <c r="G147" s="34">
        <v>1980252.68</v>
      </c>
      <c r="J147" s="242"/>
    </row>
    <row r="148" spans="1:10" x14ac:dyDescent="0.2">
      <c r="A148" s="32">
        <v>1</v>
      </c>
      <c r="B148" s="33" t="s">
        <v>424</v>
      </c>
      <c r="C148" s="33" t="s">
        <v>425</v>
      </c>
      <c r="D148" s="34">
        <v>0</v>
      </c>
      <c r="E148" s="34">
        <v>77600</v>
      </c>
      <c r="F148" s="34">
        <v>77600</v>
      </c>
      <c r="G148" s="34">
        <v>0</v>
      </c>
      <c r="J148" s="242"/>
    </row>
    <row r="149" spans="1:10" x14ac:dyDescent="0.2">
      <c r="A149" s="32">
        <v>1</v>
      </c>
      <c r="B149" s="33" t="s">
        <v>426</v>
      </c>
      <c r="C149" s="33" t="s">
        <v>427</v>
      </c>
      <c r="D149" s="34">
        <v>0</v>
      </c>
      <c r="E149" s="34">
        <v>33000</v>
      </c>
      <c r="F149" s="34">
        <v>33000</v>
      </c>
      <c r="G149" s="34">
        <v>0</v>
      </c>
      <c r="J149" s="242"/>
    </row>
    <row r="150" spans="1:10" x14ac:dyDescent="0.2">
      <c r="A150" s="32">
        <v>1</v>
      </c>
      <c r="B150" s="33" t="s">
        <v>428</v>
      </c>
      <c r="C150" s="33" t="s">
        <v>429</v>
      </c>
      <c r="D150" s="34">
        <v>0</v>
      </c>
      <c r="E150" s="34">
        <v>138000</v>
      </c>
      <c r="F150" s="34">
        <v>138000</v>
      </c>
      <c r="G150" s="34">
        <v>0</v>
      </c>
      <c r="J150" s="242"/>
    </row>
    <row r="151" spans="1:10" x14ac:dyDescent="0.2">
      <c r="A151" s="32">
        <v>1</v>
      </c>
      <c r="B151" s="33" t="s">
        <v>430</v>
      </c>
      <c r="C151" s="33" t="s">
        <v>431</v>
      </c>
      <c r="D151" s="34">
        <v>0</v>
      </c>
      <c r="E151" s="34">
        <v>2864459.8</v>
      </c>
      <c r="F151" s="34">
        <v>2864459.8</v>
      </c>
      <c r="G151" s="34">
        <v>0</v>
      </c>
      <c r="J151" s="242"/>
    </row>
    <row r="152" spans="1:10" x14ac:dyDescent="0.2">
      <c r="A152" s="32">
        <v>1</v>
      </c>
      <c r="B152" s="33" t="s">
        <v>432</v>
      </c>
      <c r="C152" s="33" t="s">
        <v>433</v>
      </c>
      <c r="D152" s="34">
        <v>0</v>
      </c>
      <c r="E152" s="34">
        <v>7112363.6100000003</v>
      </c>
      <c r="F152" s="34">
        <v>7112363.6100000003</v>
      </c>
      <c r="G152" s="34">
        <v>0</v>
      </c>
      <c r="J152" s="242"/>
    </row>
    <row r="153" spans="1:10" x14ac:dyDescent="0.2">
      <c r="A153" s="32">
        <v>1</v>
      </c>
      <c r="B153" s="33" t="s">
        <v>434</v>
      </c>
      <c r="C153" s="33" t="s">
        <v>435</v>
      </c>
      <c r="D153" s="34">
        <v>0</v>
      </c>
      <c r="E153" s="34">
        <v>60900</v>
      </c>
      <c r="F153" s="34">
        <v>60900</v>
      </c>
      <c r="G153" s="34">
        <v>0</v>
      </c>
      <c r="J153" s="242"/>
    </row>
    <row r="154" spans="1:10" x14ac:dyDescent="0.2">
      <c r="A154" s="32">
        <v>1</v>
      </c>
      <c r="B154" s="33" t="s">
        <v>436</v>
      </c>
      <c r="C154" s="33" t="s">
        <v>437</v>
      </c>
      <c r="D154" s="34">
        <v>0</v>
      </c>
      <c r="E154" s="34">
        <v>41000</v>
      </c>
      <c r="F154" s="34">
        <v>41000</v>
      </c>
      <c r="G154" s="34">
        <v>0</v>
      </c>
      <c r="J154" s="242"/>
    </row>
    <row r="155" spans="1:10" x14ac:dyDescent="0.2">
      <c r="A155" s="32">
        <v>1</v>
      </c>
      <c r="B155" s="33" t="s">
        <v>438</v>
      </c>
      <c r="C155" s="33" t="s">
        <v>439</v>
      </c>
      <c r="D155" s="34">
        <v>882218.76</v>
      </c>
      <c r="E155" s="34">
        <v>897980.86</v>
      </c>
      <c r="F155" s="34">
        <v>2196580.39</v>
      </c>
      <c r="G155" s="34">
        <v>2180818.29</v>
      </c>
      <c r="J155" s="242"/>
    </row>
    <row r="156" spans="1:10" x14ac:dyDescent="0.2">
      <c r="A156" s="32">
        <v>1</v>
      </c>
      <c r="B156" s="33" t="s">
        <v>440</v>
      </c>
      <c r="C156" s="33" t="s">
        <v>441</v>
      </c>
      <c r="D156" s="34">
        <v>0</v>
      </c>
      <c r="E156" s="34">
        <v>416000</v>
      </c>
      <c r="F156" s="34">
        <v>416000</v>
      </c>
      <c r="G156" s="34">
        <v>0</v>
      </c>
      <c r="J156" s="242"/>
    </row>
    <row r="157" spans="1:10" x14ac:dyDescent="0.2">
      <c r="A157" s="32">
        <v>1</v>
      </c>
      <c r="B157" s="33" t="s">
        <v>442</v>
      </c>
      <c r="C157" s="33" t="s">
        <v>443</v>
      </c>
      <c r="D157" s="34">
        <v>0</v>
      </c>
      <c r="E157" s="34">
        <v>25500</v>
      </c>
      <c r="F157" s="34">
        <v>25500</v>
      </c>
      <c r="G157" s="34">
        <v>0</v>
      </c>
      <c r="J157" s="242"/>
    </row>
    <row r="158" spans="1:10" x14ac:dyDescent="0.2">
      <c r="A158" s="32">
        <v>1</v>
      </c>
      <c r="B158" s="33" t="s">
        <v>444</v>
      </c>
      <c r="C158" s="33" t="s">
        <v>445</v>
      </c>
      <c r="D158" s="34">
        <v>0</v>
      </c>
      <c r="E158" s="34">
        <v>96600</v>
      </c>
      <c r="F158" s="34">
        <v>96600</v>
      </c>
      <c r="G158" s="34">
        <v>0</v>
      </c>
      <c r="J158" s="242"/>
    </row>
    <row r="159" spans="1:10" x14ac:dyDescent="0.2">
      <c r="A159" s="32">
        <v>1</v>
      </c>
      <c r="B159" s="33" t="s">
        <v>831</v>
      </c>
      <c r="C159" s="33" t="s">
        <v>832</v>
      </c>
      <c r="D159" s="34">
        <v>501800</v>
      </c>
      <c r="E159" s="34">
        <v>501800</v>
      </c>
      <c r="F159" s="34">
        <v>501800</v>
      </c>
      <c r="G159" s="34">
        <v>501800</v>
      </c>
      <c r="J159" s="242"/>
    </row>
    <row r="160" spans="1:10" x14ac:dyDescent="0.2">
      <c r="A160" s="32">
        <v>1</v>
      </c>
      <c r="B160" s="33" t="s">
        <v>833</v>
      </c>
      <c r="C160" s="33" t="s">
        <v>834</v>
      </c>
      <c r="D160" s="34">
        <v>402311.5</v>
      </c>
      <c r="E160" s="34">
        <v>402311.5</v>
      </c>
      <c r="F160" s="34">
        <v>393291.62</v>
      </c>
      <c r="G160" s="34">
        <v>393291.62</v>
      </c>
      <c r="J160" s="242"/>
    </row>
    <row r="161" spans="1:10" x14ac:dyDescent="0.2">
      <c r="A161" s="32">
        <v>1</v>
      </c>
      <c r="B161" s="33" t="s">
        <v>901</v>
      </c>
      <c r="C161" s="33" t="s">
        <v>902</v>
      </c>
      <c r="D161" s="34">
        <v>0</v>
      </c>
      <c r="E161" s="34">
        <v>321000</v>
      </c>
      <c r="F161" s="34">
        <v>321000</v>
      </c>
      <c r="G161" s="34">
        <v>0</v>
      </c>
      <c r="J161" s="242"/>
    </row>
    <row r="162" spans="1:10" x14ac:dyDescent="0.2">
      <c r="A162" s="32">
        <v>1</v>
      </c>
      <c r="B162" s="33" t="s">
        <v>903</v>
      </c>
      <c r="C162" s="33" t="s">
        <v>904</v>
      </c>
      <c r="D162" s="34">
        <v>0</v>
      </c>
      <c r="E162" s="34">
        <v>196000</v>
      </c>
      <c r="F162" s="34">
        <v>196000</v>
      </c>
      <c r="G162" s="34">
        <v>0</v>
      </c>
      <c r="J162" s="242"/>
    </row>
    <row r="163" spans="1:10" x14ac:dyDescent="0.2">
      <c r="A163" s="32">
        <v>1</v>
      </c>
      <c r="B163" s="33" t="s">
        <v>905</v>
      </c>
      <c r="C163" s="33" t="s">
        <v>906</v>
      </c>
      <c r="D163" s="34">
        <v>0</v>
      </c>
      <c r="E163" s="34">
        <v>400626</v>
      </c>
      <c r="F163" s="34">
        <v>400626</v>
      </c>
      <c r="G163" s="34">
        <v>0</v>
      </c>
      <c r="J163" s="242"/>
    </row>
    <row r="164" spans="1:10" x14ac:dyDescent="0.2">
      <c r="A164" s="32">
        <v>1</v>
      </c>
      <c r="B164" s="33" t="s">
        <v>448</v>
      </c>
      <c r="C164" s="33" t="s">
        <v>449</v>
      </c>
      <c r="D164" s="34">
        <v>292733.90999999997</v>
      </c>
      <c r="E164" s="34">
        <v>289741.93</v>
      </c>
      <c r="F164" s="34">
        <v>419009.94</v>
      </c>
      <c r="G164" s="34">
        <v>422001.91999999998</v>
      </c>
      <c r="J164" s="242"/>
    </row>
    <row r="165" spans="1:10" x14ac:dyDescent="0.2">
      <c r="A165" s="32">
        <v>1</v>
      </c>
      <c r="B165" s="33" t="s">
        <v>450</v>
      </c>
      <c r="C165" s="33" t="s">
        <v>451</v>
      </c>
      <c r="D165" s="34">
        <v>19769.490000000002</v>
      </c>
      <c r="E165" s="34">
        <v>64464.41</v>
      </c>
      <c r="F165" s="34">
        <v>211693.21</v>
      </c>
      <c r="G165" s="34">
        <v>166998.29</v>
      </c>
      <c r="J165" s="242"/>
    </row>
    <row r="166" spans="1:10" x14ac:dyDescent="0.2">
      <c r="A166" s="32">
        <v>1</v>
      </c>
      <c r="B166" s="33" t="s">
        <v>755</v>
      </c>
      <c r="C166" s="33" t="s">
        <v>756</v>
      </c>
      <c r="D166" s="34">
        <v>18461.14</v>
      </c>
      <c r="E166" s="34">
        <v>18461.14</v>
      </c>
      <c r="F166" s="34">
        <v>68054.34</v>
      </c>
      <c r="G166" s="34">
        <v>68054.34</v>
      </c>
      <c r="J166" s="242"/>
    </row>
    <row r="167" spans="1:10" x14ac:dyDescent="0.2">
      <c r="A167" s="32">
        <v>1</v>
      </c>
      <c r="B167" s="33" t="s">
        <v>757</v>
      </c>
      <c r="C167" s="33" t="s">
        <v>758</v>
      </c>
      <c r="D167" s="34">
        <v>939774.96</v>
      </c>
      <c r="E167" s="34">
        <v>313129.8</v>
      </c>
      <c r="F167" s="34">
        <v>313680.59999999998</v>
      </c>
      <c r="G167" s="34">
        <v>940325.76</v>
      </c>
      <c r="J167" s="242"/>
    </row>
    <row r="168" spans="1:10" x14ac:dyDescent="0.2">
      <c r="A168" s="32">
        <v>1</v>
      </c>
      <c r="B168" s="33" t="s">
        <v>1038</v>
      </c>
      <c r="C168" s="33" t="s">
        <v>1039</v>
      </c>
      <c r="D168" s="34">
        <v>0</v>
      </c>
      <c r="E168" s="34">
        <v>0</v>
      </c>
      <c r="F168" s="34">
        <v>0</v>
      </c>
      <c r="G168" s="34">
        <v>398930000</v>
      </c>
      <c r="J168" s="242"/>
    </row>
    <row r="169" spans="1:10" x14ac:dyDescent="0.2">
      <c r="A169" s="32">
        <v>1</v>
      </c>
      <c r="B169" s="33" t="s">
        <v>1040</v>
      </c>
      <c r="C169" s="33" t="s">
        <v>1041</v>
      </c>
      <c r="D169" s="34">
        <v>0</v>
      </c>
      <c r="E169" s="34">
        <v>0</v>
      </c>
      <c r="F169" s="34">
        <v>7000000</v>
      </c>
      <c r="G169" s="34">
        <v>7000000</v>
      </c>
      <c r="J169" s="242"/>
    </row>
    <row r="170" spans="1:10" x14ac:dyDescent="0.2">
      <c r="A170" s="32">
        <v>1</v>
      </c>
      <c r="B170" s="33" t="s">
        <v>1042</v>
      </c>
      <c r="C170" s="33" t="s">
        <v>1043</v>
      </c>
      <c r="D170" s="34">
        <v>0</v>
      </c>
      <c r="E170" s="34">
        <v>0</v>
      </c>
      <c r="F170" s="34">
        <v>391930000</v>
      </c>
      <c r="G170" s="34">
        <v>391930000</v>
      </c>
      <c r="J170" s="242"/>
    </row>
    <row r="171" spans="1:10" x14ac:dyDescent="0.2">
      <c r="A171" s="32">
        <v>1</v>
      </c>
      <c r="B171" s="33" t="s">
        <v>545</v>
      </c>
      <c r="C171" s="33" t="s">
        <v>546</v>
      </c>
      <c r="D171" s="34">
        <v>89399137.049999997</v>
      </c>
      <c r="E171" s="34">
        <v>0</v>
      </c>
      <c r="F171" s="34">
        <v>0</v>
      </c>
      <c r="G171" s="34">
        <v>84981263.579999998</v>
      </c>
      <c r="J171" s="242"/>
    </row>
    <row r="172" spans="1:10" x14ac:dyDescent="0.2">
      <c r="A172" s="32">
        <v>1</v>
      </c>
      <c r="B172" s="33" t="s">
        <v>454</v>
      </c>
      <c r="C172" s="33" t="s">
        <v>455</v>
      </c>
      <c r="D172" s="34">
        <v>388196.53</v>
      </c>
      <c r="E172" s="34">
        <v>0</v>
      </c>
      <c r="F172" s="34">
        <v>20554.84</v>
      </c>
      <c r="G172" s="34">
        <v>408751.37</v>
      </c>
      <c r="J172" s="242"/>
    </row>
    <row r="173" spans="1:10" x14ac:dyDescent="0.2">
      <c r="A173" s="32">
        <v>1</v>
      </c>
      <c r="B173" s="33" t="s">
        <v>456</v>
      </c>
      <c r="C173" s="33" t="s">
        <v>457</v>
      </c>
      <c r="D173" s="34">
        <v>538374.9</v>
      </c>
      <c r="E173" s="34">
        <v>13946.42</v>
      </c>
      <c r="F173" s="34">
        <v>0</v>
      </c>
      <c r="G173" s="34">
        <v>524428.48</v>
      </c>
      <c r="J173" s="242"/>
    </row>
    <row r="174" spans="1:10" x14ac:dyDescent="0.2">
      <c r="A174" s="32">
        <v>1</v>
      </c>
      <c r="B174" s="33" t="s">
        <v>458</v>
      </c>
      <c r="C174" s="33" t="s">
        <v>459</v>
      </c>
      <c r="D174" s="34">
        <v>984911.68</v>
      </c>
      <c r="E174" s="34">
        <v>0</v>
      </c>
      <c r="F174" s="34">
        <v>0</v>
      </c>
      <c r="G174" s="34">
        <v>984911.68</v>
      </c>
      <c r="J174" s="242"/>
    </row>
    <row r="175" spans="1:10" x14ac:dyDescent="0.2">
      <c r="A175" s="32">
        <v>1</v>
      </c>
      <c r="B175" s="33" t="s">
        <v>460</v>
      </c>
      <c r="C175" s="33" t="s">
        <v>461</v>
      </c>
      <c r="D175" s="34">
        <v>1039327.05</v>
      </c>
      <c r="E175" s="34">
        <v>0</v>
      </c>
      <c r="F175" s="34">
        <v>0</v>
      </c>
      <c r="G175" s="34">
        <v>1039327.05</v>
      </c>
      <c r="J175" s="242"/>
    </row>
    <row r="176" spans="1:10" s="302" customFormat="1" x14ac:dyDescent="0.2">
      <c r="A176" s="32">
        <v>1</v>
      </c>
      <c r="B176" s="33" t="s">
        <v>870</v>
      </c>
      <c r="C176" s="33" t="s">
        <v>871</v>
      </c>
      <c r="D176" s="301">
        <v>117410.5</v>
      </c>
      <c r="E176" s="301">
        <v>112922.25</v>
      </c>
      <c r="F176" s="301">
        <v>12110</v>
      </c>
      <c r="G176" s="301">
        <v>16598.25</v>
      </c>
      <c r="I176" s="303"/>
      <c r="J176" s="303"/>
    </row>
    <row r="177" spans="1:10" x14ac:dyDescent="0.2">
      <c r="A177" s="32">
        <v>1</v>
      </c>
      <c r="B177" s="33" t="s">
        <v>462</v>
      </c>
      <c r="C177" s="33" t="s">
        <v>463</v>
      </c>
      <c r="D177" s="34">
        <v>28253320.84</v>
      </c>
      <c r="E177" s="34">
        <v>6319129.1100000003</v>
      </c>
      <c r="F177" s="34">
        <v>1881133.49</v>
      </c>
      <c r="G177" s="34">
        <v>23815325.219999999</v>
      </c>
      <c r="J177" s="242"/>
    </row>
    <row r="178" spans="1:10" x14ac:dyDescent="0.2">
      <c r="A178" s="32">
        <v>1</v>
      </c>
      <c r="B178" s="33" t="s">
        <v>464</v>
      </c>
      <c r="C178" s="33" t="s">
        <v>465</v>
      </c>
      <c r="D178" s="34">
        <v>58077595.549999997</v>
      </c>
      <c r="E178" s="34">
        <v>0</v>
      </c>
      <c r="F178" s="34">
        <v>114325.98</v>
      </c>
      <c r="G178" s="34">
        <v>58191921.530000001</v>
      </c>
      <c r="J178" s="242"/>
    </row>
    <row r="179" spans="1:10" x14ac:dyDescent="0.2">
      <c r="A179" s="183">
        <v>1</v>
      </c>
      <c r="B179" s="184" t="s">
        <v>547</v>
      </c>
      <c r="C179" s="184" t="s">
        <v>548</v>
      </c>
      <c r="D179" s="185">
        <v>290529859.76999998</v>
      </c>
      <c r="E179" s="185">
        <v>0</v>
      </c>
      <c r="F179" s="185">
        <v>0</v>
      </c>
      <c r="G179" s="185">
        <v>219301161.09</v>
      </c>
      <c r="H179" s="27"/>
      <c r="J179" s="242"/>
    </row>
    <row r="180" spans="1:10" x14ac:dyDescent="0.2">
      <c r="A180" s="32">
        <v>1</v>
      </c>
      <c r="B180" s="33" t="s">
        <v>466</v>
      </c>
      <c r="C180" s="33" t="s">
        <v>467</v>
      </c>
      <c r="D180" s="34">
        <v>1454921.71</v>
      </c>
      <c r="E180" s="34">
        <v>3239665.56</v>
      </c>
      <c r="F180" s="34">
        <v>3466523.58</v>
      </c>
      <c r="G180" s="34">
        <v>1681779.73</v>
      </c>
      <c r="J180" s="242"/>
    </row>
    <row r="181" spans="1:10" x14ac:dyDescent="0.2">
      <c r="A181" s="32">
        <v>1</v>
      </c>
      <c r="B181" s="33" t="s">
        <v>468</v>
      </c>
      <c r="C181" s="33" t="s">
        <v>469</v>
      </c>
      <c r="D181" s="34">
        <v>2120778</v>
      </c>
      <c r="E181" s="34">
        <v>4906116.3600000003</v>
      </c>
      <c r="F181" s="34">
        <v>3466523.58</v>
      </c>
      <c r="G181" s="34">
        <v>681185.22</v>
      </c>
      <c r="J181" s="242"/>
    </row>
    <row r="182" spans="1:10" x14ac:dyDescent="0.2">
      <c r="A182" s="32">
        <v>1</v>
      </c>
      <c r="B182" s="33" t="s">
        <v>470</v>
      </c>
      <c r="C182" s="33" t="s">
        <v>471</v>
      </c>
      <c r="D182" s="34">
        <v>245703.96</v>
      </c>
      <c r="E182" s="34">
        <v>754787.11</v>
      </c>
      <c r="F182" s="34">
        <v>533311.31999999995</v>
      </c>
      <c r="G182" s="34">
        <v>24228.17</v>
      </c>
      <c r="J182" s="242"/>
    </row>
    <row r="183" spans="1:10" x14ac:dyDescent="0.2">
      <c r="A183" s="32">
        <v>1</v>
      </c>
      <c r="B183" s="33" t="s">
        <v>472</v>
      </c>
      <c r="C183" s="33" t="s">
        <v>473</v>
      </c>
      <c r="D183" s="34">
        <v>737300.84</v>
      </c>
      <c r="E183" s="34">
        <v>1495230.25</v>
      </c>
      <c r="F183" s="34">
        <v>1599933.96</v>
      </c>
      <c r="G183" s="34">
        <v>842004.55</v>
      </c>
      <c r="J183" s="242"/>
    </row>
    <row r="184" spans="1:10" x14ac:dyDescent="0.2">
      <c r="A184" s="32">
        <v>1</v>
      </c>
      <c r="B184" s="33" t="s">
        <v>474</v>
      </c>
      <c r="C184" s="33" t="s">
        <v>475</v>
      </c>
      <c r="D184" s="34">
        <v>549063.77</v>
      </c>
      <c r="E184" s="34">
        <v>996820.19</v>
      </c>
      <c r="F184" s="34">
        <v>1066622.6399999999</v>
      </c>
      <c r="G184" s="34">
        <v>618866.22</v>
      </c>
      <c r="J184" s="242"/>
    </row>
    <row r="185" spans="1:10" x14ac:dyDescent="0.2">
      <c r="A185" s="32">
        <v>1</v>
      </c>
      <c r="B185" s="33" t="s">
        <v>476</v>
      </c>
      <c r="C185" s="33" t="s">
        <v>477</v>
      </c>
      <c r="D185" s="34">
        <v>285422091.49000001</v>
      </c>
      <c r="E185" s="34">
        <v>637304127.36000001</v>
      </c>
      <c r="F185" s="34">
        <v>567335133.07000005</v>
      </c>
      <c r="G185" s="34">
        <v>215453097.19999999</v>
      </c>
      <c r="J185" s="242"/>
    </row>
    <row r="186" spans="1:10" x14ac:dyDescent="0.2">
      <c r="A186" s="32">
        <v>1</v>
      </c>
      <c r="B186" s="33" t="s">
        <v>795</v>
      </c>
      <c r="C186" s="33" t="s">
        <v>796</v>
      </c>
      <c r="D186" s="34">
        <v>2841039.19</v>
      </c>
      <c r="E186" s="34">
        <v>0</v>
      </c>
      <c r="F186" s="34">
        <v>0</v>
      </c>
      <c r="G186" s="34">
        <v>3791080</v>
      </c>
      <c r="J186" s="242"/>
    </row>
    <row r="187" spans="1:10" x14ac:dyDescent="0.2">
      <c r="A187" s="32">
        <v>1</v>
      </c>
      <c r="B187" s="33" t="s">
        <v>797</v>
      </c>
      <c r="C187" s="33" t="s">
        <v>798</v>
      </c>
      <c r="D187" s="34">
        <v>2841039.19</v>
      </c>
      <c r="E187" s="34">
        <v>2841039.19</v>
      </c>
      <c r="F187" s="34">
        <v>3791080</v>
      </c>
      <c r="G187" s="34">
        <v>3791080</v>
      </c>
      <c r="J187" s="242"/>
    </row>
    <row r="188" spans="1:10" x14ac:dyDescent="0.2">
      <c r="A188" s="186">
        <v>1</v>
      </c>
      <c r="B188" s="187" t="s">
        <v>549</v>
      </c>
      <c r="C188" s="187" t="s">
        <v>550</v>
      </c>
      <c r="D188" s="188">
        <v>793268052.99000001</v>
      </c>
      <c r="E188" s="188">
        <v>0</v>
      </c>
      <c r="F188" s="188">
        <v>0</v>
      </c>
      <c r="G188" s="188">
        <v>773515032.22000003</v>
      </c>
      <c r="J188" s="242"/>
    </row>
    <row r="189" spans="1:10" x14ac:dyDescent="0.2">
      <c r="A189" s="32">
        <v>1</v>
      </c>
      <c r="B189" s="33" t="s">
        <v>551</v>
      </c>
      <c r="C189" s="232" t="s">
        <v>552</v>
      </c>
      <c r="D189" s="34">
        <v>793268052.99000001</v>
      </c>
      <c r="E189" s="34">
        <v>0</v>
      </c>
      <c r="F189" s="34">
        <v>0</v>
      </c>
      <c r="G189" s="36">
        <v>773515032.22000003</v>
      </c>
      <c r="H189" s="237" t="s">
        <v>730</v>
      </c>
      <c r="I189" s="289"/>
      <c r="J189" s="242"/>
    </row>
    <row r="190" spans="1:10" x14ac:dyDescent="0.2">
      <c r="A190" s="32">
        <v>1</v>
      </c>
      <c r="B190" s="33" t="s">
        <v>478</v>
      </c>
      <c r="C190" s="33" t="s">
        <v>479</v>
      </c>
      <c r="D190" s="34">
        <v>210104961.63999999</v>
      </c>
      <c r="E190" s="34">
        <v>16800</v>
      </c>
      <c r="F190" s="34">
        <v>0</v>
      </c>
      <c r="G190" s="34">
        <v>210088161.63999999</v>
      </c>
      <c r="J190" s="242"/>
    </row>
    <row r="191" spans="1:10" x14ac:dyDescent="0.2">
      <c r="A191" s="32">
        <v>1</v>
      </c>
      <c r="B191" s="33" t="s">
        <v>480</v>
      </c>
      <c r="C191" s="33" t="s">
        <v>481</v>
      </c>
      <c r="D191" s="34">
        <v>9965345.9000000004</v>
      </c>
      <c r="E191" s="34">
        <v>346492.64</v>
      </c>
      <c r="F191" s="34">
        <v>0</v>
      </c>
      <c r="G191" s="34">
        <v>9618853.2599999998</v>
      </c>
      <c r="J191" s="242"/>
    </row>
    <row r="192" spans="1:10" x14ac:dyDescent="0.2">
      <c r="A192" s="32">
        <v>1</v>
      </c>
      <c r="B192" s="33" t="s">
        <v>482</v>
      </c>
      <c r="C192" s="33" t="s">
        <v>483</v>
      </c>
      <c r="D192" s="34">
        <v>573197745.45000005</v>
      </c>
      <c r="E192" s="34">
        <v>19389728.129999999</v>
      </c>
      <c r="F192" s="34">
        <v>0</v>
      </c>
      <c r="G192" s="34">
        <v>553808017.32000005</v>
      </c>
      <c r="J192" s="242"/>
    </row>
    <row r="193" spans="1:10" x14ac:dyDescent="0.2">
      <c r="A193" s="32">
        <v>1</v>
      </c>
      <c r="B193" s="33" t="s">
        <v>553</v>
      </c>
      <c r="C193" s="33" t="s">
        <v>228</v>
      </c>
      <c r="D193" s="34">
        <v>1767098498.49</v>
      </c>
      <c r="E193" s="34">
        <v>0</v>
      </c>
      <c r="F193" s="34">
        <v>0</v>
      </c>
      <c r="G193" s="36">
        <v>1910430263.1500001</v>
      </c>
      <c r="H193" s="237" t="s">
        <v>730</v>
      </c>
      <c r="I193" s="289"/>
      <c r="J193" s="242"/>
    </row>
    <row r="194" spans="1:10" x14ac:dyDescent="0.2">
      <c r="A194" s="32">
        <v>1</v>
      </c>
      <c r="B194" s="33" t="s">
        <v>554</v>
      </c>
      <c r="C194" s="33" t="s">
        <v>555</v>
      </c>
      <c r="D194" s="34">
        <v>1767098498.49</v>
      </c>
      <c r="E194" s="34">
        <v>0</v>
      </c>
      <c r="F194" s="34">
        <v>0</v>
      </c>
      <c r="G194" s="34">
        <v>1910430263.1500001</v>
      </c>
      <c r="J194" s="242"/>
    </row>
    <row r="195" spans="1:10" x14ac:dyDescent="0.2">
      <c r="A195" s="170">
        <v>1</v>
      </c>
      <c r="B195" s="171" t="s">
        <v>556</v>
      </c>
      <c r="C195" s="171" t="s">
        <v>557</v>
      </c>
      <c r="D195" s="172">
        <v>1930722634.3199999</v>
      </c>
      <c r="E195" s="172">
        <v>0</v>
      </c>
      <c r="F195" s="172">
        <v>0</v>
      </c>
      <c r="G195" s="172">
        <v>1930722634.3199999</v>
      </c>
      <c r="H195" s="27"/>
      <c r="J195" s="242"/>
    </row>
    <row r="196" spans="1:10" x14ac:dyDescent="0.2">
      <c r="A196" s="32">
        <v>1</v>
      </c>
      <c r="B196" s="33" t="s">
        <v>558</v>
      </c>
      <c r="C196" s="33" t="s">
        <v>559</v>
      </c>
      <c r="D196" s="34">
        <v>1930722634.3199999</v>
      </c>
      <c r="E196" s="34">
        <v>0</v>
      </c>
      <c r="F196" s="34">
        <v>0</v>
      </c>
      <c r="G196" s="34">
        <v>1930722634.3199999</v>
      </c>
      <c r="J196" s="242"/>
    </row>
    <row r="197" spans="1:10" x14ac:dyDescent="0.2">
      <c r="A197" s="32">
        <v>1</v>
      </c>
      <c r="B197" s="33" t="s">
        <v>484</v>
      </c>
      <c r="C197" s="33" t="s">
        <v>485</v>
      </c>
      <c r="D197" s="34">
        <v>1930722634.3199999</v>
      </c>
      <c r="E197" s="34">
        <v>0</v>
      </c>
      <c r="F197" s="34">
        <v>0</v>
      </c>
      <c r="G197" s="34">
        <v>1930722634.3199999</v>
      </c>
      <c r="J197" s="242"/>
    </row>
    <row r="198" spans="1:10" x14ac:dyDescent="0.2">
      <c r="A198" s="32">
        <v>1</v>
      </c>
      <c r="B198" s="33" t="s">
        <v>560</v>
      </c>
      <c r="C198" s="33" t="s">
        <v>561</v>
      </c>
      <c r="D198" s="34">
        <v>-163624135.83000001</v>
      </c>
      <c r="E198" s="34">
        <v>0</v>
      </c>
      <c r="F198" s="34">
        <v>0</v>
      </c>
      <c r="G198" s="34">
        <v>-20292371.170000002</v>
      </c>
      <c r="J198" s="242"/>
    </row>
    <row r="199" spans="1:10" x14ac:dyDescent="0.2">
      <c r="A199" s="32">
        <v>1</v>
      </c>
      <c r="B199" s="33" t="s">
        <v>562</v>
      </c>
      <c r="C199" s="33" t="s">
        <v>563</v>
      </c>
      <c r="D199" s="34">
        <v>-163624135.83000001</v>
      </c>
      <c r="E199" s="34">
        <v>0</v>
      </c>
      <c r="F199" s="34">
        <v>0</v>
      </c>
      <c r="G199" s="34">
        <v>-20292371.170000002</v>
      </c>
      <c r="J199" s="242"/>
    </row>
    <row r="200" spans="1:10" x14ac:dyDescent="0.2">
      <c r="A200" s="189">
        <v>1</v>
      </c>
      <c r="B200" s="190" t="s">
        <v>486</v>
      </c>
      <c r="C200" s="190" t="s">
        <v>487</v>
      </c>
      <c r="D200" s="191">
        <v>-267780084.12</v>
      </c>
      <c r="E200" s="191">
        <v>0</v>
      </c>
      <c r="F200" s="191">
        <v>69813.929999999993</v>
      </c>
      <c r="G200" s="191">
        <v>-267710270.19</v>
      </c>
      <c r="J200" s="242"/>
    </row>
    <row r="201" spans="1:10" x14ac:dyDescent="0.2">
      <c r="A201" s="192">
        <v>1</v>
      </c>
      <c r="B201" s="193" t="s">
        <v>564</v>
      </c>
      <c r="C201" s="193" t="s">
        <v>565</v>
      </c>
      <c r="D201" s="194">
        <v>18522655.649999999</v>
      </c>
      <c r="E201" s="194">
        <v>0</v>
      </c>
      <c r="F201" s="194">
        <v>0</v>
      </c>
      <c r="G201" s="194">
        <v>153712007.13</v>
      </c>
      <c r="H201" s="555"/>
      <c r="J201" s="242"/>
    </row>
    <row r="202" spans="1:10" x14ac:dyDescent="0.2">
      <c r="A202" s="32">
        <v>1</v>
      </c>
      <c r="B202" s="33" t="s">
        <v>835</v>
      </c>
      <c r="C202" s="33" t="s">
        <v>836</v>
      </c>
      <c r="D202" s="34">
        <v>85633292.640000001</v>
      </c>
      <c r="E202" s="34">
        <v>0</v>
      </c>
      <c r="F202" s="34">
        <v>8072599.25</v>
      </c>
      <c r="G202" s="34">
        <v>93705891.890000001</v>
      </c>
      <c r="H202" s="27"/>
      <c r="J202" s="242"/>
    </row>
    <row r="203" spans="1:10" x14ac:dyDescent="0.2">
      <c r="A203" s="32">
        <v>1</v>
      </c>
      <c r="B203" s="33" t="s">
        <v>38</v>
      </c>
      <c r="C203" s="33" t="s">
        <v>3</v>
      </c>
      <c r="D203" s="34">
        <v>1514011406.79</v>
      </c>
      <c r="E203" s="34">
        <v>0</v>
      </c>
      <c r="F203" s="34">
        <v>0</v>
      </c>
      <c r="G203" s="34">
        <v>1883276078.5799999</v>
      </c>
      <c r="J203" s="242"/>
    </row>
    <row r="204" spans="1:10" x14ac:dyDescent="0.2">
      <c r="A204" s="32">
        <v>1</v>
      </c>
      <c r="B204" s="33" t="s">
        <v>566</v>
      </c>
      <c r="C204" s="33" t="s">
        <v>567</v>
      </c>
      <c r="D204" s="34">
        <v>1514011406.79</v>
      </c>
      <c r="E204" s="34">
        <v>0</v>
      </c>
      <c r="F204" s="34">
        <v>0</v>
      </c>
      <c r="G204" s="34">
        <v>1883276078.5799999</v>
      </c>
      <c r="J204" s="242"/>
    </row>
    <row r="205" spans="1:10" x14ac:dyDescent="0.2">
      <c r="A205" s="32">
        <v>1</v>
      </c>
      <c r="B205" s="33" t="s">
        <v>568</v>
      </c>
      <c r="C205" s="33" t="s">
        <v>569</v>
      </c>
      <c r="D205" s="34">
        <v>1514011406.79</v>
      </c>
      <c r="E205" s="34">
        <v>0</v>
      </c>
      <c r="F205" s="34">
        <v>0</v>
      </c>
      <c r="G205" s="34">
        <v>1883276078.5799999</v>
      </c>
      <c r="J205" s="242"/>
    </row>
    <row r="206" spans="1:10" x14ac:dyDescent="0.2">
      <c r="A206" s="32">
        <v>1</v>
      </c>
      <c r="B206" s="33" t="s">
        <v>36</v>
      </c>
      <c r="C206" s="33" t="s">
        <v>37</v>
      </c>
      <c r="D206" s="34">
        <v>1514011406.79</v>
      </c>
      <c r="E206" s="34">
        <v>0</v>
      </c>
      <c r="F206" s="34">
        <v>0</v>
      </c>
      <c r="G206" s="34">
        <v>1883276078.5799999</v>
      </c>
      <c r="J206" s="242"/>
    </row>
    <row r="207" spans="1:10" x14ac:dyDescent="0.2">
      <c r="A207" s="32">
        <v>1</v>
      </c>
      <c r="B207" s="33" t="s">
        <v>40</v>
      </c>
      <c r="C207" s="33" t="s">
        <v>41</v>
      </c>
      <c r="D207" s="34">
        <v>22104979.75</v>
      </c>
      <c r="E207" s="34">
        <v>0</v>
      </c>
      <c r="F207" s="34">
        <v>5644965.5</v>
      </c>
      <c r="G207" s="34">
        <v>27749945.25</v>
      </c>
      <c r="J207" s="242"/>
    </row>
    <row r="208" spans="1:10" x14ac:dyDescent="0.2">
      <c r="A208" s="32">
        <v>1</v>
      </c>
      <c r="B208" s="33" t="s">
        <v>42</v>
      </c>
      <c r="C208" s="33" t="s">
        <v>43</v>
      </c>
      <c r="D208" s="34">
        <v>2361120</v>
      </c>
      <c r="E208" s="34">
        <v>0</v>
      </c>
      <c r="F208" s="34">
        <v>472650</v>
      </c>
      <c r="G208" s="34">
        <v>2833770</v>
      </c>
      <c r="J208" s="242"/>
    </row>
    <row r="209" spans="1:10" x14ac:dyDescent="0.2">
      <c r="A209" s="32">
        <v>1</v>
      </c>
      <c r="B209" s="33" t="s">
        <v>44</v>
      </c>
      <c r="C209" s="33" t="s">
        <v>45</v>
      </c>
      <c r="D209" s="34">
        <v>1604015</v>
      </c>
      <c r="E209" s="34">
        <v>0</v>
      </c>
      <c r="F209" s="34">
        <v>304425</v>
      </c>
      <c r="G209" s="34">
        <v>1908440</v>
      </c>
      <c r="J209" s="242"/>
    </row>
    <row r="210" spans="1:10" x14ac:dyDescent="0.2">
      <c r="A210" s="32">
        <v>1</v>
      </c>
      <c r="B210" s="33" t="s">
        <v>46</v>
      </c>
      <c r="C210" s="33" t="s">
        <v>47</v>
      </c>
      <c r="D210" s="34">
        <v>75175</v>
      </c>
      <c r="E210" s="34">
        <v>0</v>
      </c>
      <c r="F210" s="34">
        <v>21950</v>
      </c>
      <c r="G210" s="34">
        <v>97125</v>
      </c>
      <c r="J210" s="242"/>
    </row>
    <row r="211" spans="1:10" x14ac:dyDescent="0.2">
      <c r="A211" s="32">
        <v>1</v>
      </c>
      <c r="B211" s="33" t="s">
        <v>48</v>
      </c>
      <c r="C211" s="33" t="s">
        <v>49</v>
      </c>
      <c r="D211" s="34">
        <v>17500</v>
      </c>
      <c r="E211" s="34">
        <v>0</v>
      </c>
      <c r="F211" s="34">
        <v>1000</v>
      </c>
      <c r="G211" s="34">
        <v>18500</v>
      </c>
      <c r="J211" s="242"/>
    </row>
    <row r="212" spans="1:10" x14ac:dyDescent="0.2">
      <c r="A212" s="32">
        <v>1</v>
      </c>
      <c r="B212" s="33" t="s">
        <v>50</v>
      </c>
      <c r="C212" s="33" t="s">
        <v>51</v>
      </c>
      <c r="D212" s="34">
        <v>3924.22</v>
      </c>
      <c r="E212" s="34">
        <v>0</v>
      </c>
      <c r="F212" s="34">
        <v>2650</v>
      </c>
      <c r="G212" s="34">
        <v>6574.22</v>
      </c>
      <c r="J212" s="242"/>
    </row>
    <row r="213" spans="1:10" x14ac:dyDescent="0.2">
      <c r="A213" s="32">
        <v>1</v>
      </c>
      <c r="B213" s="33" t="s">
        <v>52</v>
      </c>
      <c r="C213" s="33" t="s">
        <v>53</v>
      </c>
      <c r="D213" s="34">
        <v>1471842984.03</v>
      </c>
      <c r="E213" s="34">
        <v>0</v>
      </c>
      <c r="F213" s="34">
        <v>360801073.50999999</v>
      </c>
      <c r="G213" s="34">
        <v>1832644057.54</v>
      </c>
      <c r="H213" s="312">
        <v>255489170.69999999</v>
      </c>
      <c r="I213" s="242">
        <f>+F213-H213</f>
        <v>105311902.81</v>
      </c>
      <c r="J213" s="242"/>
    </row>
    <row r="214" spans="1:10" x14ac:dyDescent="0.2">
      <c r="A214" s="32">
        <v>1</v>
      </c>
      <c r="B214" s="33" t="s">
        <v>54</v>
      </c>
      <c r="C214" s="33" t="s">
        <v>55</v>
      </c>
      <c r="D214" s="34">
        <v>2893785.57</v>
      </c>
      <c r="E214" s="34">
        <v>0</v>
      </c>
      <c r="F214" s="34">
        <v>178651</v>
      </c>
      <c r="G214" s="34">
        <v>3072436.57</v>
      </c>
      <c r="J214" s="242"/>
    </row>
    <row r="215" spans="1:10" x14ac:dyDescent="0.2">
      <c r="A215" s="32">
        <v>1</v>
      </c>
      <c r="B215" s="33" t="s">
        <v>56</v>
      </c>
      <c r="C215" s="33" t="s">
        <v>57</v>
      </c>
      <c r="D215" s="34">
        <v>4600</v>
      </c>
      <c r="E215" s="34">
        <v>0</v>
      </c>
      <c r="F215" s="34">
        <v>227</v>
      </c>
      <c r="G215" s="34">
        <v>4827</v>
      </c>
      <c r="J215" s="242"/>
    </row>
    <row r="216" spans="1:10" x14ac:dyDescent="0.2">
      <c r="A216" s="32">
        <v>1</v>
      </c>
      <c r="B216" s="33" t="s">
        <v>58</v>
      </c>
      <c r="C216" s="33" t="s">
        <v>59</v>
      </c>
      <c r="D216" s="34">
        <v>256708.5</v>
      </c>
      <c r="E216" s="34">
        <v>0</v>
      </c>
      <c r="F216" s="34">
        <v>12703.59</v>
      </c>
      <c r="G216" s="34">
        <v>269412.09000000003</v>
      </c>
      <c r="J216" s="242"/>
    </row>
    <row r="217" spans="1:10" x14ac:dyDescent="0.2">
      <c r="A217" s="32">
        <v>1</v>
      </c>
      <c r="B217" s="33" t="s">
        <v>846</v>
      </c>
      <c r="C217" s="33" t="s">
        <v>847</v>
      </c>
      <c r="D217" s="34">
        <v>560951</v>
      </c>
      <c r="E217" s="34">
        <v>0</v>
      </c>
      <c r="F217" s="34">
        <v>319600</v>
      </c>
      <c r="G217" s="34">
        <v>880551</v>
      </c>
      <c r="J217" s="242"/>
    </row>
    <row r="218" spans="1:10" x14ac:dyDescent="0.2">
      <c r="A218" s="32">
        <v>1</v>
      </c>
      <c r="B218" s="33" t="s">
        <v>60</v>
      </c>
      <c r="C218" s="33" t="s">
        <v>61</v>
      </c>
      <c r="D218" s="34">
        <v>12226525.960000001</v>
      </c>
      <c r="E218" s="34">
        <v>0</v>
      </c>
      <c r="F218" s="34">
        <v>1477476.19</v>
      </c>
      <c r="G218" s="34">
        <v>13704002.15</v>
      </c>
      <c r="J218" s="242"/>
    </row>
    <row r="219" spans="1:10" x14ac:dyDescent="0.2">
      <c r="A219" s="32">
        <v>1</v>
      </c>
      <c r="B219" s="33" t="s">
        <v>62</v>
      </c>
      <c r="C219" s="33" t="s">
        <v>63</v>
      </c>
      <c r="D219" s="34">
        <v>59137.760000000002</v>
      </c>
      <c r="E219" s="34">
        <v>0</v>
      </c>
      <c r="F219" s="34">
        <v>27300</v>
      </c>
      <c r="G219" s="34">
        <v>86437.759999999995</v>
      </c>
      <c r="J219" s="242"/>
    </row>
    <row r="220" spans="1:10" x14ac:dyDescent="0.2">
      <c r="A220" s="32">
        <v>1</v>
      </c>
      <c r="B220" s="33" t="s">
        <v>66</v>
      </c>
      <c r="C220" s="33" t="s">
        <v>570</v>
      </c>
      <c r="D220" s="34">
        <v>1495488751.1400001</v>
      </c>
      <c r="E220" s="34">
        <v>0</v>
      </c>
      <c r="F220" s="34">
        <v>0</v>
      </c>
      <c r="G220" s="34">
        <v>1729564071.45</v>
      </c>
      <c r="J220" s="242"/>
    </row>
    <row r="221" spans="1:10" x14ac:dyDescent="0.2">
      <c r="A221" s="32">
        <v>1</v>
      </c>
      <c r="B221" s="33" t="s">
        <v>571</v>
      </c>
      <c r="C221" s="33" t="s">
        <v>572</v>
      </c>
      <c r="D221" s="34">
        <v>1495488751.1400001</v>
      </c>
      <c r="E221" s="34">
        <v>0</v>
      </c>
      <c r="F221" s="34">
        <v>0</v>
      </c>
      <c r="G221" s="34">
        <v>1729564071.45</v>
      </c>
      <c r="J221" s="242"/>
    </row>
    <row r="222" spans="1:10" x14ac:dyDescent="0.2">
      <c r="A222" s="32">
        <v>1</v>
      </c>
      <c r="B222" s="33" t="s">
        <v>573</v>
      </c>
      <c r="C222" s="33" t="s">
        <v>574</v>
      </c>
      <c r="D222" s="34">
        <v>1440206911.1199999</v>
      </c>
      <c r="E222" s="34">
        <v>0</v>
      </c>
      <c r="F222" s="34">
        <v>0</v>
      </c>
      <c r="G222" s="34">
        <v>1666414109.74</v>
      </c>
      <c r="J222" s="242"/>
    </row>
    <row r="223" spans="1:10" s="292" customFormat="1" x14ac:dyDescent="0.2">
      <c r="A223" s="180">
        <v>1</v>
      </c>
      <c r="B223" s="181" t="s">
        <v>64</v>
      </c>
      <c r="C223" s="181" t="s">
        <v>65</v>
      </c>
      <c r="D223" s="182">
        <v>1270616917.73</v>
      </c>
      <c r="E223" s="182">
        <v>0</v>
      </c>
      <c r="F223" s="182">
        <v>0</v>
      </c>
      <c r="G223" s="182">
        <v>1470127389.4000001</v>
      </c>
      <c r="I223" s="293"/>
      <c r="J223" s="293"/>
    </row>
    <row r="224" spans="1:10" x14ac:dyDescent="0.2">
      <c r="A224" s="32">
        <v>1</v>
      </c>
      <c r="B224" s="33" t="s">
        <v>68</v>
      </c>
      <c r="C224" s="33" t="s">
        <v>69</v>
      </c>
      <c r="D224" s="34">
        <v>733593496.38999999</v>
      </c>
      <c r="E224" s="34">
        <v>124830546.53</v>
      </c>
      <c r="F224" s="34">
        <v>173751.42</v>
      </c>
      <c r="G224" s="34">
        <v>858250291.5</v>
      </c>
      <c r="J224" s="242"/>
    </row>
    <row r="225" spans="1:10" x14ac:dyDescent="0.2">
      <c r="A225" s="32">
        <v>1</v>
      </c>
      <c r="B225" s="33" t="s">
        <v>70</v>
      </c>
      <c r="C225" s="33" t="s">
        <v>71</v>
      </c>
      <c r="D225" s="34">
        <v>36634546.159999996</v>
      </c>
      <c r="E225" s="34">
        <v>6133249</v>
      </c>
      <c r="F225" s="34">
        <v>0</v>
      </c>
      <c r="G225" s="34">
        <v>42767795.159999996</v>
      </c>
      <c r="J225" s="242"/>
    </row>
    <row r="226" spans="1:10" x14ac:dyDescent="0.2">
      <c r="A226" s="32">
        <v>1</v>
      </c>
      <c r="B226" s="33" t="s">
        <v>72</v>
      </c>
      <c r="C226" s="33" t="s">
        <v>73</v>
      </c>
      <c r="D226" s="34">
        <v>41494040</v>
      </c>
      <c r="E226" s="34">
        <v>6626215</v>
      </c>
      <c r="F226" s="34">
        <v>0</v>
      </c>
      <c r="G226" s="34">
        <v>48120255</v>
      </c>
      <c r="J226" s="242"/>
    </row>
    <row r="227" spans="1:10" x14ac:dyDescent="0.2">
      <c r="A227" s="32">
        <v>1</v>
      </c>
      <c r="B227" s="33" t="s">
        <v>74</v>
      </c>
      <c r="C227" s="33" t="s">
        <v>75</v>
      </c>
      <c r="D227" s="34">
        <v>10693820</v>
      </c>
      <c r="E227" s="34">
        <v>0</v>
      </c>
      <c r="F227" s="34">
        <v>0</v>
      </c>
      <c r="G227" s="34">
        <v>10693820</v>
      </c>
      <c r="J227" s="242"/>
    </row>
    <row r="228" spans="1:10" x14ac:dyDescent="0.2">
      <c r="A228" s="32">
        <v>1</v>
      </c>
      <c r="B228" s="33" t="s">
        <v>76</v>
      </c>
      <c r="C228" s="33" t="s">
        <v>77</v>
      </c>
      <c r="D228" s="34">
        <v>4379250</v>
      </c>
      <c r="E228" s="34">
        <v>748650</v>
      </c>
      <c r="F228" s="34">
        <v>0</v>
      </c>
      <c r="G228" s="34">
        <v>5127900</v>
      </c>
      <c r="J228" s="242"/>
    </row>
    <row r="229" spans="1:10" x14ac:dyDescent="0.2">
      <c r="A229" s="32">
        <v>1</v>
      </c>
      <c r="B229" s="33" t="s">
        <v>78</v>
      </c>
      <c r="C229" s="33" t="s">
        <v>79</v>
      </c>
      <c r="D229" s="34">
        <v>307500</v>
      </c>
      <c r="E229" s="34">
        <v>0</v>
      </c>
      <c r="F229" s="34">
        <v>0</v>
      </c>
      <c r="G229" s="34">
        <v>307500</v>
      </c>
      <c r="J229" s="242"/>
    </row>
    <row r="230" spans="1:10" x14ac:dyDescent="0.2">
      <c r="A230" s="32">
        <v>1</v>
      </c>
      <c r="B230" s="33" t="s">
        <v>82</v>
      </c>
      <c r="C230" s="33" t="s">
        <v>83</v>
      </c>
      <c r="D230" s="34">
        <v>11380</v>
      </c>
      <c r="E230" s="34">
        <v>16600</v>
      </c>
      <c r="F230" s="34">
        <v>0</v>
      </c>
      <c r="G230" s="34">
        <v>27980</v>
      </c>
      <c r="J230" s="242"/>
    </row>
    <row r="231" spans="1:10" x14ac:dyDescent="0.2">
      <c r="A231" s="32">
        <v>1</v>
      </c>
      <c r="B231" s="33" t="s">
        <v>84</v>
      </c>
      <c r="C231" s="33" t="s">
        <v>85</v>
      </c>
      <c r="D231" s="34">
        <v>19915911.5</v>
      </c>
      <c r="E231" s="34">
        <v>3317800.3</v>
      </c>
      <c r="F231" s="34">
        <v>0</v>
      </c>
      <c r="G231" s="34">
        <v>23233711.800000001</v>
      </c>
      <c r="J231" s="242"/>
    </row>
    <row r="232" spans="1:10" x14ac:dyDescent="0.2">
      <c r="A232" s="32">
        <v>1</v>
      </c>
      <c r="B232" s="33" t="s">
        <v>86</v>
      </c>
      <c r="C232" s="33" t="s">
        <v>87</v>
      </c>
      <c r="D232" s="34">
        <v>46419434.579999998</v>
      </c>
      <c r="E232" s="34">
        <v>984156.89</v>
      </c>
      <c r="F232" s="34">
        <v>0</v>
      </c>
      <c r="G232" s="34">
        <v>47403591.469999999</v>
      </c>
      <c r="J232" s="242"/>
    </row>
    <row r="233" spans="1:10" x14ac:dyDescent="0.2">
      <c r="A233" s="32">
        <v>1</v>
      </c>
      <c r="B233" s="33" t="s">
        <v>88</v>
      </c>
      <c r="C233" s="33" t="s">
        <v>89</v>
      </c>
      <c r="D233" s="34">
        <v>44480172.920000002</v>
      </c>
      <c r="E233" s="34">
        <v>11119418.23</v>
      </c>
      <c r="F233" s="34">
        <v>0</v>
      </c>
      <c r="G233" s="34">
        <v>55599591.149999999</v>
      </c>
      <c r="J233" s="242"/>
    </row>
    <row r="234" spans="1:10" x14ac:dyDescent="0.2">
      <c r="A234" s="32">
        <v>1</v>
      </c>
      <c r="B234" s="33" t="s">
        <v>90</v>
      </c>
      <c r="C234" s="33" t="s">
        <v>91</v>
      </c>
      <c r="D234" s="34">
        <v>45702892.009999998</v>
      </c>
      <c r="E234" s="34">
        <v>11146418.23</v>
      </c>
      <c r="F234" s="34">
        <v>0</v>
      </c>
      <c r="G234" s="34">
        <v>56849310.240000002</v>
      </c>
      <c r="J234" s="242"/>
    </row>
    <row r="235" spans="1:10" x14ac:dyDescent="0.2">
      <c r="A235" s="32">
        <v>1</v>
      </c>
      <c r="B235" s="33" t="s">
        <v>92</v>
      </c>
      <c r="C235" s="33" t="s">
        <v>93</v>
      </c>
      <c r="D235" s="34">
        <v>43465456.950000003</v>
      </c>
      <c r="E235" s="34">
        <v>5520037.5</v>
      </c>
      <c r="F235" s="34">
        <v>0</v>
      </c>
      <c r="G235" s="34">
        <v>48985494.450000003</v>
      </c>
      <c r="J235" s="242"/>
    </row>
    <row r="236" spans="1:10" x14ac:dyDescent="0.2">
      <c r="A236" s="32">
        <v>1</v>
      </c>
      <c r="B236" s="33" t="s">
        <v>94</v>
      </c>
      <c r="C236" s="33" t="s">
        <v>95</v>
      </c>
      <c r="D236" s="34">
        <v>2488930.2200000002</v>
      </c>
      <c r="E236" s="34">
        <v>1587411.31</v>
      </c>
      <c r="F236" s="34">
        <v>0</v>
      </c>
      <c r="G236" s="34">
        <v>4076341.53</v>
      </c>
      <c r="J236" s="242"/>
    </row>
    <row r="237" spans="1:10" x14ac:dyDescent="0.2">
      <c r="A237" s="32">
        <v>1</v>
      </c>
      <c r="B237" s="33" t="s">
        <v>96</v>
      </c>
      <c r="C237" s="33" t="s">
        <v>97</v>
      </c>
      <c r="D237" s="34">
        <v>3306059.8</v>
      </c>
      <c r="E237" s="34">
        <v>1268216.25</v>
      </c>
      <c r="F237" s="34">
        <v>0</v>
      </c>
      <c r="G237" s="34">
        <v>4574276.05</v>
      </c>
      <c r="J237" s="242"/>
    </row>
    <row r="238" spans="1:10" x14ac:dyDescent="0.2">
      <c r="A238" s="32">
        <v>1</v>
      </c>
      <c r="B238" s="33" t="s">
        <v>98</v>
      </c>
      <c r="C238" s="33" t="s">
        <v>99</v>
      </c>
      <c r="D238" s="34">
        <v>7006380</v>
      </c>
      <c r="E238" s="34">
        <v>1161780</v>
      </c>
      <c r="F238" s="34">
        <v>0</v>
      </c>
      <c r="G238" s="34">
        <v>8168160</v>
      </c>
      <c r="J238" s="242"/>
    </row>
    <row r="239" spans="1:10" x14ac:dyDescent="0.2">
      <c r="A239" s="32">
        <v>1</v>
      </c>
      <c r="B239" s="33" t="s">
        <v>100</v>
      </c>
      <c r="C239" s="33" t="s">
        <v>101</v>
      </c>
      <c r="D239" s="34">
        <v>10181443.5</v>
      </c>
      <c r="E239" s="34">
        <v>565255.4</v>
      </c>
      <c r="F239" s="34">
        <v>0</v>
      </c>
      <c r="G239" s="34">
        <v>10746698.9</v>
      </c>
      <c r="J239" s="242"/>
    </row>
    <row r="240" spans="1:10" x14ac:dyDescent="0.2">
      <c r="A240" s="32">
        <v>1</v>
      </c>
      <c r="B240" s="33" t="s">
        <v>102</v>
      </c>
      <c r="C240" s="33" t="s">
        <v>103</v>
      </c>
      <c r="D240" s="34">
        <v>41458565.460000001</v>
      </c>
      <c r="E240" s="34">
        <v>6219678.1200000001</v>
      </c>
      <c r="F240" s="34">
        <v>0</v>
      </c>
      <c r="G240" s="34">
        <v>47678243.579999998</v>
      </c>
      <c r="J240" s="242"/>
    </row>
    <row r="241" spans="1:10" x14ac:dyDescent="0.2">
      <c r="A241" s="32">
        <v>1</v>
      </c>
      <c r="B241" s="33" t="s">
        <v>104</v>
      </c>
      <c r="C241" s="33" t="s">
        <v>105</v>
      </c>
      <c r="D241" s="34">
        <v>434249.6</v>
      </c>
      <c r="E241" s="34">
        <v>1195111.6100000001</v>
      </c>
      <c r="F241" s="34">
        <v>0</v>
      </c>
      <c r="G241" s="34">
        <v>1629361.21</v>
      </c>
      <c r="J241" s="242"/>
    </row>
    <row r="242" spans="1:10" x14ac:dyDescent="0.2">
      <c r="A242" s="32">
        <v>1</v>
      </c>
      <c r="B242" s="33" t="s">
        <v>759</v>
      </c>
      <c r="C242" s="33" t="s">
        <v>760</v>
      </c>
      <c r="D242" s="34">
        <v>51989529.799999997</v>
      </c>
      <c r="E242" s="34">
        <v>8842849</v>
      </c>
      <c r="F242" s="34">
        <v>0</v>
      </c>
      <c r="G242" s="34">
        <v>60832378.799999997</v>
      </c>
      <c r="J242" s="242"/>
    </row>
    <row r="243" spans="1:10" x14ac:dyDescent="0.2">
      <c r="A243" s="32">
        <v>1</v>
      </c>
      <c r="B243" s="33" t="s">
        <v>761</v>
      </c>
      <c r="C243" s="33" t="s">
        <v>762</v>
      </c>
      <c r="D243" s="34">
        <v>5197595.7699999996</v>
      </c>
      <c r="E243" s="34">
        <v>880811.97</v>
      </c>
      <c r="F243" s="34">
        <v>0</v>
      </c>
      <c r="G243" s="34">
        <v>6078407.7400000002</v>
      </c>
      <c r="J243" s="242"/>
    </row>
    <row r="244" spans="1:10" x14ac:dyDescent="0.2">
      <c r="A244" s="32">
        <v>1</v>
      </c>
      <c r="B244" s="33" t="s">
        <v>106</v>
      </c>
      <c r="C244" s="33" t="s">
        <v>107</v>
      </c>
      <c r="D244" s="34">
        <v>49607451.659999996</v>
      </c>
      <c r="E244" s="34">
        <v>6959517.75</v>
      </c>
      <c r="F244" s="34">
        <v>0</v>
      </c>
      <c r="G244" s="34">
        <v>56566969.409999996</v>
      </c>
      <c r="J244" s="242"/>
    </row>
    <row r="245" spans="1:10" x14ac:dyDescent="0.2">
      <c r="A245" s="32">
        <v>1</v>
      </c>
      <c r="B245" s="33" t="s">
        <v>110</v>
      </c>
      <c r="C245" s="33" t="s">
        <v>111</v>
      </c>
      <c r="D245" s="34">
        <v>7368772.9000000004</v>
      </c>
      <c r="E245" s="34">
        <v>0</v>
      </c>
      <c r="F245" s="34">
        <v>0</v>
      </c>
      <c r="G245" s="34">
        <v>7368772.9000000004</v>
      </c>
      <c r="J245" s="242"/>
    </row>
    <row r="246" spans="1:10" x14ac:dyDescent="0.2">
      <c r="A246" s="32">
        <v>1</v>
      </c>
      <c r="B246" s="33" t="s">
        <v>112</v>
      </c>
      <c r="C246" s="33" t="s">
        <v>113</v>
      </c>
      <c r="D246" s="34">
        <v>64480038.509999998</v>
      </c>
      <c r="E246" s="34">
        <v>560500</v>
      </c>
      <c r="F246" s="34">
        <v>0</v>
      </c>
      <c r="G246" s="34">
        <v>65040538.509999998</v>
      </c>
      <c r="J246" s="242"/>
    </row>
    <row r="247" spans="1:10" s="292" customFormat="1" x14ac:dyDescent="0.2">
      <c r="A247" s="180">
        <v>1</v>
      </c>
      <c r="B247" s="181" t="s">
        <v>114</v>
      </c>
      <c r="C247" s="181" t="s">
        <v>115</v>
      </c>
      <c r="D247" s="182">
        <v>118259984.87</v>
      </c>
      <c r="E247" s="182">
        <v>0</v>
      </c>
      <c r="F247" s="182">
        <v>0</v>
      </c>
      <c r="G247" s="182">
        <v>136461713.53</v>
      </c>
      <c r="I247" s="293"/>
      <c r="J247" s="293"/>
    </row>
    <row r="248" spans="1:10" x14ac:dyDescent="0.2">
      <c r="A248" s="32">
        <v>1</v>
      </c>
      <c r="B248" s="33" t="s">
        <v>116</v>
      </c>
      <c r="C248" s="33" t="s">
        <v>117</v>
      </c>
      <c r="D248" s="34">
        <v>14054365.890000001</v>
      </c>
      <c r="E248" s="34">
        <v>1908491.98</v>
      </c>
      <c r="F248" s="34">
        <v>14118.62</v>
      </c>
      <c r="G248" s="34">
        <v>15948739.25</v>
      </c>
      <c r="J248" s="242"/>
    </row>
    <row r="249" spans="1:10" x14ac:dyDescent="0.2">
      <c r="A249" s="32">
        <v>1</v>
      </c>
      <c r="B249" s="33" t="s">
        <v>118</v>
      </c>
      <c r="C249" s="33" t="s">
        <v>119</v>
      </c>
      <c r="D249" s="34">
        <v>3246520.68</v>
      </c>
      <c r="E249" s="34">
        <v>544360</v>
      </c>
      <c r="F249" s="34">
        <v>38552.31</v>
      </c>
      <c r="G249" s="34">
        <v>3752328.37</v>
      </c>
      <c r="J249" s="242"/>
    </row>
    <row r="250" spans="1:10" x14ac:dyDescent="0.2">
      <c r="A250" s="32">
        <v>1</v>
      </c>
      <c r="B250" s="33" t="s">
        <v>120</v>
      </c>
      <c r="C250" s="33" t="s">
        <v>121</v>
      </c>
      <c r="D250" s="34">
        <v>24931157.829999998</v>
      </c>
      <c r="E250" s="34">
        <v>4306074.47</v>
      </c>
      <c r="F250" s="34">
        <v>35898.870000000003</v>
      </c>
      <c r="G250" s="34">
        <v>29201333.43</v>
      </c>
      <c r="J250" s="242"/>
    </row>
    <row r="251" spans="1:10" x14ac:dyDescent="0.2">
      <c r="A251" s="32">
        <v>1</v>
      </c>
      <c r="B251" s="33" t="s">
        <v>122</v>
      </c>
      <c r="C251" s="33" t="s">
        <v>123</v>
      </c>
      <c r="D251" s="34">
        <v>3917428.2</v>
      </c>
      <c r="E251" s="34">
        <v>733351.28</v>
      </c>
      <c r="F251" s="34">
        <v>0</v>
      </c>
      <c r="G251" s="34">
        <v>4650779.4800000004</v>
      </c>
      <c r="J251" s="242"/>
    </row>
    <row r="252" spans="1:10" x14ac:dyDescent="0.2">
      <c r="A252" s="32">
        <v>1</v>
      </c>
      <c r="B252" s="33" t="s">
        <v>124</v>
      </c>
      <c r="C252" s="33" t="s">
        <v>125</v>
      </c>
      <c r="D252" s="34">
        <v>488029</v>
      </c>
      <c r="E252" s="34">
        <v>88074.7</v>
      </c>
      <c r="F252" s="34">
        <v>0</v>
      </c>
      <c r="G252" s="34">
        <v>576103.69999999995</v>
      </c>
      <c r="J252" s="242"/>
    </row>
    <row r="253" spans="1:10" x14ac:dyDescent="0.2">
      <c r="A253" s="32">
        <v>1</v>
      </c>
      <c r="B253" s="33" t="s">
        <v>126</v>
      </c>
      <c r="C253" s="33" t="s">
        <v>127</v>
      </c>
      <c r="D253" s="34">
        <v>77100</v>
      </c>
      <c r="E253" s="34">
        <v>12850</v>
      </c>
      <c r="F253" s="34">
        <v>0</v>
      </c>
      <c r="G253" s="34">
        <v>89950</v>
      </c>
      <c r="J253" s="242"/>
    </row>
    <row r="254" spans="1:10" x14ac:dyDescent="0.2">
      <c r="A254" s="32">
        <v>1</v>
      </c>
      <c r="B254" s="33" t="s">
        <v>128</v>
      </c>
      <c r="C254" s="33" t="s">
        <v>129</v>
      </c>
      <c r="D254" s="34">
        <v>1772522.46</v>
      </c>
      <c r="E254" s="34">
        <v>150000</v>
      </c>
      <c r="F254" s="34">
        <v>0</v>
      </c>
      <c r="G254" s="34">
        <v>1922522.46</v>
      </c>
      <c r="J254" s="242"/>
    </row>
    <row r="255" spans="1:10" x14ac:dyDescent="0.2">
      <c r="A255" s="32">
        <v>1</v>
      </c>
      <c r="B255" s="33" t="s">
        <v>130</v>
      </c>
      <c r="C255" s="33" t="s">
        <v>131</v>
      </c>
      <c r="D255" s="34">
        <v>488461.72</v>
      </c>
      <c r="E255" s="34">
        <v>806108.43</v>
      </c>
      <c r="F255" s="34">
        <v>0</v>
      </c>
      <c r="G255" s="34">
        <v>1294570.1499999999</v>
      </c>
      <c r="J255" s="242"/>
    </row>
    <row r="256" spans="1:10" x14ac:dyDescent="0.2">
      <c r="A256" s="32">
        <v>1</v>
      </c>
      <c r="B256" s="33" t="s">
        <v>132</v>
      </c>
      <c r="C256" s="33" t="s">
        <v>133</v>
      </c>
      <c r="D256" s="34">
        <v>1135372</v>
      </c>
      <c r="E256" s="34">
        <v>9445</v>
      </c>
      <c r="F256" s="34">
        <v>0</v>
      </c>
      <c r="G256" s="34">
        <v>1144817</v>
      </c>
      <c r="J256" s="242"/>
    </row>
    <row r="257" spans="1:10" x14ac:dyDescent="0.2">
      <c r="A257" s="32">
        <v>1</v>
      </c>
      <c r="B257" s="33" t="s">
        <v>134</v>
      </c>
      <c r="C257" s="33" t="s">
        <v>135</v>
      </c>
      <c r="D257" s="34">
        <v>2869403.8</v>
      </c>
      <c r="E257" s="34">
        <v>394127</v>
      </c>
      <c r="F257" s="34">
        <v>0</v>
      </c>
      <c r="G257" s="34">
        <v>3263530.8</v>
      </c>
      <c r="J257" s="242"/>
    </row>
    <row r="258" spans="1:10" x14ac:dyDescent="0.2">
      <c r="A258" s="32">
        <v>1</v>
      </c>
      <c r="B258" s="33" t="s">
        <v>136</v>
      </c>
      <c r="C258" s="33" t="s">
        <v>137</v>
      </c>
      <c r="D258" s="34">
        <v>187151.54</v>
      </c>
      <c r="E258" s="34">
        <v>42000</v>
      </c>
      <c r="F258" s="34">
        <v>0</v>
      </c>
      <c r="G258" s="34">
        <v>229151.54</v>
      </c>
      <c r="J258" s="242"/>
    </row>
    <row r="259" spans="1:10" x14ac:dyDescent="0.2">
      <c r="A259" s="32">
        <v>1</v>
      </c>
      <c r="B259" s="33" t="s">
        <v>138</v>
      </c>
      <c r="C259" s="33" t="s">
        <v>139</v>
      </c>
      <c r="D259" s="34">
        <v>888948.74</v>
      </c>
      <c r="E259" s="34">
        <v>230501.81</v>
      </c>
      <c r="F259" s="34">
        <v>59118</v>
      </c>
      <c r="G259" s="34">
        <v>1060332.55</v>
      </c>
      <c r="J259" s="242"/>
    </row>
    <row r="260" spans="1:10" x14ac:dyDescent="0.2">
      <c r="A260" s="32">
        <v>1</v>
      </c>
      <c r="B260" s="33" t="s">
        <v>140</v>
      </c>
      <c r="C260" s="33" t="s">
        <v>141</v>
      </c>
      <c r="D260" s="34">
        <v>1771951.31</v>
      </c>
      <c r="E260" s="34">
        <v>510371.84000000003</v>
      </c>
      <c r="F260" s="34">
        <v>312877</v>
      </c>
      <c r="G260" s="34">
        <v>1969446.15</v>
      </c>
      <c r="J260" s="242"/>
    </row>
    <row r="261" spans="1:10" x14ac:dyDescent="0.2">
      <c r="A261" s="32">
        <v>1</v>
      </c>
      <c r="B261" s="33" t="s">
        <v>142</v>
      </c>
      <c r="C261" s="33" t="s">
        <v>143</v>
      </c>
      <c r="D261" s="34">
        <v>12440</v>
      </c>
      <c r="E261" s="34">
        <v>0</v>
      </c>
      <c r="F261" s="34">
        <v>0</v>
      </c>
      <c r="G261" s="34">
        <v>12440</v>
      </c>
      <c r="J261" s="242"/>
    </row>
    <row r="262" spans="1:10" x14ac:dyDescent="0.2">
      <c r="A262" s="32">
        <v>1</v>
      </c>
      <c r="B262" s="33" t="s">
        <v>144</v>
      </c>
      <c r="C262" s="33" t="s">
        <v>145</v>
      </c>
      <c r="D262" s="34">
        <v>3209016.67</v>
      </c>
      <c r="E262" s="34">
        <v>877623.75</v>
      </c>
      <c r="F262" s="34">
        <v>0</v>
      </c>
      <c r="G262" s="34">
        <v>4086640.42</v>
      </c>
      <c r="J262" s="242"/>
    </row>
    <row r="263" spans="1:10" x14ac:dyDescent="0.2">
      <c r="A263" s="32">
        <v>1</v>
      </c>
      <c r="B263" s="33" t="s">
        <v>146</v>
      </c>
      <c r="C263" s="33" t="s">
        <v>147</v>
      </c>
      <c r="D263" s="34">
        <v>7719089.9199999999</v>
      </c>
      <c r="E263" s="34">
        <v>1986880.01</v>
      </c>
      <c r="F263" s="34">
        <v>0</v>
      </c>
      <c r="G263" s="34">
        <v>9705969.9299999997</v>
      </c>
      <c r="J263" s="242"/>
    </row>
    <row r="264" spans="1:10" x14ac:dyDescent="0.2">
      <c r="A264" s="32">
        <v>1</v>
      </c>
      <c r="B264" s="33" t="s">
        <v>148</v>
      </c>
      <c r="C264" s="33" t="s">
        <v>149</v>
      </c>
      <c r="D264" s="34">
        <v>2392933.7400000002</v>
      </c>
      <c r="E264" s="34">
        <v>444755.81</v>
      </c>
      <c r="F264" s="34">
        <v>0</v>
      </c>
      <c r="G264" s="34">
        <v>2837689.55</v>
      </c>
      <c r="H264" s="27"/>
      <c r="J264" s="242"/>
    </row>
    <row r="265" spans="1:10" x14ac:dyDescent="0.2">
      <c r="A265" s="32">
        <v>1</v>
      </c>
      <c r="B265" s="33" t="s">
        <v>150</v>
      </c>
      <c r="C265" s="33" t="s">
        <v>151</v>
      </c>
      <c r="D265" s="34">
        <v>516404.28</v>
      </c>
      <c r="E265" s="34">
        <v>84069.23</v>
      </c>
      <c r="F265" s="34">
        <v>0</v>
      </c>
      <c r="G265" s="34">
        <v>600473.51</v>
      </c>
      <c r="J265" s="242"/>
    </row>
    <row r="266" spans="1:10" x14ac:dyDescent="0.2">
      <c r="A266" s="32">
        <v>1</v>
      </c>
      <c r="B266" s="33" t="s">
        <v>152</v>
      </c>
      <c r="C266" s="33" t="s">
        <v>153</v>
      </c>
      <c r="D266" s="34">
        <v>444784.4</v>
      </c>
      <c r="E266" s="34">
        <v>0</v>
      </c>
      <c r="F266" s="34">
        <v>0</v>
      </c>
      <c r="G266" s="34">
        <v>444784.4</v>
      </c>
      <c r="J266" s="242"/>
    </row>
    <row r="267" spans="1:10" x14ac:dyDescent="0.2">
      <c r="A267" s="32">
        <v>1</v>
      </c>
      <c r="B267" s="33" t="s">
        <v>739</v>
      </c>
      <c r="C267" s="33" t="s">
        <v>740</v>
      </c>
      <c r="D267" s="34">
        <v>158706.18</v>
      </c>
      <c r="E267" s="34">
        <v>30190.18</v>
      </c>
      <c r="F267" s="34">
        <v>0</v>
      </c>
      <c r="G267" s="34">
        <v>188896.36</v>
      </c>
      <c r="J267" s="242"/>
    </row>
    <row r="268" spans="1:10" x14ac:dyDescent="0.2">
      <c r="A268" s="32">
        <v>1</v>
      </c>
      <c r="B268" s="33" t="s">
        <v>925</v>
      </c>
      <c r="C268" s="33" t="s">
        <v>926</v>
      </c>
      <c r="D268" s="34">
        <v>395890</v>
      </c>
      <c r="E268" s="34">
        <v>155075.56</v>
      </c>
      <c r="F268" s="34">
        <v>0</v>
      </c>
      <c r="G268" s="34">
        <v>550965.56000000006</v>
      </c>
      <c r="J268" s="242"/>
    </row>
    <row r="269" spans="1:10" x14ac:dyDescent="0.2">
      <c r="A269" s="32">
        <v>1</v>
      </c>
      <c r="B269" s="33" t="s">
        <v>990</v>
      </c>
      <c r="C269" s="33" t="s">
        <v>991</v>
      </c>
      <c r="D269" s="34">
        <v>51150.98</v>
      </c>
      <c r="E269" s="34">
        <v>25575.49</v>
      </c>
      <c r="F269" s="34">
        <v>0</v>
      </c>
      <c r="G269" s="34">
        <v>76726.47</v>
      </c>
      <c r="J269" s="242"/>
    </row>
    <row r="270" spans="1:10" x14ac:dyDescent="0.2">
      <c r="A270" s="32">
        <v>1</v>
      </c>
      <c r="B270" s="33" t="s">
        <v>154</v>
      </c>
      <c r="C270" s="33" t="s">
        <v>155</v>
      </c>
      <c r="D270" s="34">
        <v>654489.99</v>
      </c>
      <c r="E270" s="34">
        <v>0</v>
      </c>
      <c r="F270" s="34">
        <v>0</v>
      </c>
      <c r="G270" s="34">
        <v>654489.99</v>
      </c>
      <c r="J270" s="242"/>
    </row>
    <row r="271" spans="1:10" x14ac:dyDescent="0.2">
      <c r="A271" s="32">
        <v>1</v>
      </c>
      <c r="B271" s="33" t="s">
        <v>156</v>
      </c>
      <c r="C271" s="33" t="s">
        <v>157</v>
      </c>
      <c r="D271" s="34">
        <v>589059.80000000005</v>
      </c>
      <c r="E271" s="34">
        <v>74823.009999999995</v>
      </c>
      <c r="F271" s="34">
        <v>0</v>
      </c>
      <c r="G271" s="34">
        <v>663882.81000000006</v>
      </c>
      <c r="J271" s="242"/>
    </row>
    <row r="272" spans="1:10" x14ac:dyDescent="0.2">
      <c r="A272" s="32">
        <v>1</v>
      </c>
      <c r="B272" s="33" t="s">
        <v>158</v>
      </c>
      <c r="C272" s="33" t="s">
        <v>159</v>
      </c>
      <c r="D272" s="34">
        <v>1151062.52</v>
      </c>
      <c r="E272" s="34">
        <v>0</v>
      </c>
      <c r="F272" s="34">
        <v>0</v>
      </c>
      <c r="G272" s="34">
        <v>1151062.52</v>
      </c>
      <c r="J272" s="242"/>
    </row>
    <row r="273" spans="1:10" x14ac:dyDescent="0.2">
      <c r="A273" s="32">
        <v>1</v>
      </c>
      <c r="B273" s="33" t="s">
        <v>160</v>
      </c>
      <c r="C273" s="33" t="s">
        <v>161</v>
      </c>
      <c r="D273" s="34">
        <v>46881.9</v>
      </c>
      <c r="E273" s="34">
        <v>0</v>
      </c>
      <c r="F273" s="34">
        <v>0</v>
      </c>
      <c r="G273" s="34">
        <v>46881.9</v>
      </c>
      <c r="J273" s="242"/>
    </row>
    <row r="274" spans="1:10" x14ac:dyDescent="0.2">
      <c r="A274" s="32">
        <v>1</v>
      </c>
      <c r="B274" s="33" t="s">
        <v>162</v>
      </c>
      <c r="C274" s="33" t="s">
        <v>163</v>
      </c>
      <c r="D274" s="34">
        <v>28511578.309999999</v>
      </c>
      <c r="E274" s="34">
        <v>387800</v>
      </c>
      <c r="F274" s="34">
        <v>0</v>
      </c>
      <c r="G274" s="34">
        <v>28899378.309999999</v>
      </c>
      <c r="J274" s="242"/>
    </row>
    <row r="275" spans="1:10" x14ac:dyDescent="0.2">
      <c r="A275" s="32">
        <v>1</v>
      </c>
      <c r="B275" s="33" t="s">
        <v>164</v>
      </c>
      <c r="C275" s="33" t="s">
        <v>165</v>
      </c>
      <c r="D275" s="34">
        <v>1206678.07</v>
      </c>
      <c r="E275" s="34">
        <v>24347.49</v>
      </c>
      <c r="F275" s="34">
        <v>0</v>
      </c>
      <c r="G275" s="34">
        <v>1231025.56</v>
      </c>
      <c r="J275" s="242"/>
    </row>
    <row r="276" spans="1:10" x14ac:dyDescent="0.2">
      <c r="A276" s="32">
        <v>1</v>
      </c>
      <c r="B276" s="33" t="s">
        <v>166</v>
      </c>
      <c r="C276" s="33" t="s">
        <v>167</v>
      </c>
      <c r="D276" s="34">
        <v>833507.09</v>
      </c>
      <c r="E276" s="34">
        <v>189167.03</v>
      </c>
      <c r="F276" s="34">
        <v>0</v>
      </c>
      <c r="G276" s="34">
        <v>1022674.12</v>
      </c>
      <c r="J276" s="242"/>
    </row>
    <row r="277" spans="1:10" x14ac:dyDescent="0.2">
      <c r="A277" s="32">
        <v>1</v>
      </c>
      <c r="B277" s="33" t="s">
        <v>168</v>
      </c>
      <c r="C277" s="33" t="s">
        <v>169</v>
      </c>
      <c r="D277" s="34">
        <v>887387.84</v>
      </c>
      <c r="E277" s="34">
        <v>220076.53</v>
      </c>
      <c r="F277" s="34">
        <v>0</v>
      </c>
      <c r="G277" s="34">
        <v>1107464.3700000001</v>
      </c>
      <c r="J277" s="242"/>
    </row>
    <row r="278" spans="1:10" x14ac:dyDescent="0.2">
      <c r="A278" s="32">
        <v>1</v>
      </c>
      <c r="B278" s="33" t="s">
        <v>170</v>
      </c>
      <c r="C278" s="33" t="s">
        <v>171</v>
      </c>
      <c r="D278" s="34">
        <v>80000.009999999995</v>
      </c>
      <c r="E278" s="34">
        <v>0</v>
      </c>
      <c r="F278" s="34">
        <v>0</v>
      </c>
      <c r="G278" s="34">
        <v>80000.009999999995</v>
      </c>
      <c r="J278" s="242"/>
    </row>
    <row r="279" spans="1:10" x14ac:dyDescent="0.2">
      <c r="A279" s="32">
        <v>1</v>
      </c>
      <c r="B279" s="33" t="s">
        <v>172</v>
      </c>
      <c r="C279" s="33" t="s">
        <v>173</v>
      </c>
      <c r="D279" s="34">
        <v>225812.67</v>
      </c>
      <c r="E279" s="34">
        <v>32203.01</v>
      </c>
      <c r="F279" s="34">
        <v>0</v>
      </c>
      <c r="G279" s="34">
        <v>258015.68</v>
      </c>
      <c r="J279" s="242"/>
    </row>
    <row r="280" spans="1:10" x14ac:dyDescent="0.2">
      <c r="A280" s="32">
        <v>1</v>
      </c>
      <c r="B280" s="33" t="s">
        <v>174</v>
      </c>
      <c r="C280" s="33" t="s">
        <v>175</v>
      </c>
      <c r="D280" s="34">
        <v>702731.41</v>
      </c>
      <c r="E280" s="34">
        <v>462517.68</v>
      </c>
      <c r="F280" s="34">
        <v>0</v>
      </c>
      <c r="G280" s="34">
        <v>1165249.0900000001</v>
      </c>
      <c r="J280" s="242"/>
    </row>
    <row r="281" spans="1:10" x14ac:dyDescent="0.2">
      <c r="A281" s="32">
        <v>1</v>
      </c>
      <c r="B281" s="33" t="s">
        <v>176</v>
      </c>
      <c r="C281" s="33" t="s">
        <v>177</v>
      </c>
      <c r="D281" s="34">
        <v>280262.96999999997</v>
      </c>
      <c r="E281" s="34">
        <v>5089.6099999999997</v>
      </c>
      <c r="F281" s="34">
        <v>0</v>
      </c>
      <c r="G281" s="34">
        <v>285352.58</v>
      </c>
      <c r="J281" s="242"/>
    </row>
    <row r="282" spans="1:10" x14ac:dyDescent="0.2">
      <c r="A282" s="32">
        <v>1</v>
      </c>
      <c r="B282" s="33" t="s">
        <v>178</v>
      </c>
      <c r="C282" s="33" t="s">
        <v>179</v>
      </c>
      <c r="D282" s="34">
        <v>2938442.23</v>
      </c>
      <c r="E282" s="34">
        <v>958797.82</v>
      </c>
      <c r="F282" s="34">
        <v>2622.2</v>
      </c>
      <c r="G282" s="34">
        <v>3894617.85</v>
      </c>
      <c r="J282" s="242"/>
    </row>
    <row r="283" spans="1:10" x14ac:dyDescent="0.2">
      <c r="A283" s="32">
        <v>1</v>
      </c>
      <c r="B283" s="33" t="s">
        <v>907</v>
      </c>
      <c r="C283" s="33" t="s">
        <v>908</v>
      </c>
      <c r="D283" s="34">
        <v>70024.149999999994</v>
      </c>
      <c r="E283" s="34">
        <v>64487.72</v>
      </c>
      <c r="F283" s="34">
        <v>0</v>
      </c>
      <c r="G283" s="34">
        <v>134511.87</v>
      </c>
      <c r="J283" s="242"/>
    </row>
    <row r="284" spans="1:10" x14ac:dyDescent="0.2">
      <c r="A284" s="32">
        <v>1</v>
      </c>
      <c r="B284" s="33" t="s">
        <v>180</v>
      </c>
      <c r="C284" s="33" t="s">
        <v>181</v>
      </c>
      <c r="D284" s="34">
        <v>376231.6</v>
      </c>
      <c r="E284" s="34">
        <v>158357.82</v>
      </c>
      <c r="F284" s="34">
        <v>0</v>
      </c>
      <c r="G284" s="34">
        <v>534589.42000000004</v>
      </c>
      <c r="J284" s="242"/>
    </row>
    <row r="285" spans="1:10" x14ac:dyDescent="0.2">
      <c r="A285" s="32">
        <v>1</v>
      </c>
      <c r="B285" s="33" t="s">
        <v>182</v>
      </c>
      <c r="C285" s="33" t="s">
        <v>183</v>
      </c>
      <c r="D285" s="34">
        <v>523423.97</v>
      </c>
      <c r="E285" s="34">
        <v>284550</v>
      </c>
      <c r="F285" s="34">
        <v>0</v>
      </c>
      <c r="G285" s="34">
        <v>807973.97</v>
      </c>
      <c r="J285" s="242"/>
    </row>
    <row r="286" spans="1:10" x14ac:dyDescent="0.2">
      <c r="A286" s="32">
        <v>1</v>
      </c>
      <c r="B286" s="33" t="s">
        <v>184</v>
      </c>
      <c r="C286" s="33" t="s">
        <v>185</v>
      </c>
      <c r="D286" s="34">
        <v>21570</v>
      </c>
      <c r="E286" s="34">
        <v>9799.9</v>
      </c>
      <c r="F286" s="34">
        <v>0</v>
      </c>
      <c r="G286" s="34">
        <v>31369.9</v>
      </c>
      <c r="J286" s="242"/>
    </row>
    <row r="287" spans="1:10" x14ac:dyDescent="0.2">
      <c r="A287" s="32">
        <v>1</v>
      </c>
      <c r="B287" s="33" t="s">
        <v>186</v>
      </c>
      <c r="C287" s="33" t="s">
        <v>187</v>
      </c>
      <c r="D287" s="34">
        <v>909180.84</v>
      </c>
      <c r="E287" s="34">
        <v>590</v>
      </c>
      <c r="F287" s="34">
        <v>0</v>
      </c>
      <c r="G287" s="34">
        <v>909770.84</v>
      </c>
      <c r="J287" s="242"/>
    </row>
    <row r="288" spans="1:10" s="302" customFormat="1" x14ac:dyDescent="0.2">
      <c r="A288" s="32">
        <v>1</v>
      </c>
      <c r="B288" s="33" t="s">
        <v>872</v>
      </c>
      <c r="C288" s="33" t="s">
        <v>873</v>
      </c>
      <c r="D288" s="301">
        <v>1009642.84</v>
      </c>
      <c r="E288" s="301">
        <v>0</v>
      </c>
      <c r="F288" s="301">
        <v>0</v>
      </c>
      <c r="G288" s="301">
        <v>1009642.84</v>
      </c>
      <c r="I288" s="303"/>
      <c r="J288" s="303"/>
    </row>
    <row r="289" spans="1:10" x14ac:dyDescent="0.2">
      <c r="A289" s="32">
        <v>1</v>
      </c>
      <c r="B289" s="33" t="s">
        <v>188</v>
      </c>
      <c r="C289" s="33" t="s">
        <v>189</v>
      </c>
      <c r="D289" s="34">
        <v>1968827.83</v>
      </c>
      <c r="E289" s="34">
        <v>1021669.27</v>
      </c>
      <c r="F289" s="34">
        <v>0</v>
      </c>
      <c r="G289" s="34">
        <v>2990497.1</v>
      </c>
      <c r="J289" s="242"/>
    </row>
    <row r="290" spans="1:10" x14ac:dyDescent="0.2">
      <c r="A290" s="32">
        <v>1</v>
      </c>
      <c r="B290" s="33" t="s">
        <v>799</v>
      </c>
      <c r="C290" s="33" t="s">
        <v>800</v>
      </c>
      <c r="D290" s="34">
        <v>12500.04</v>
      </c>
      <c r="E290" s="34">
        <v>0</v>
      </c>
      <c r="F290" s="34">
        <v>0</v>
      </c>
      <c r="G290" s="34">
        <v>12500.04</v>
      </c>
      <c r="J290" s="242"/>
    </row>
    <row r="291" spans="1:10" x14ac:dyDescent="0.2">
      <c r="A291" s="32">
        <v>1</v>
      </c>
      <c r="B291" s="33" t="s">
        <v>927</v>
      </c>
      <c r="C291" s="33" t="s">
        <v>928</v>
      </c>
      <c r="D291" s="34">
        <v>88829.22</v>
      </c>
      <c r="E291" s="34">
        <v>635349.76000000001</v>
      </c>
      <c r="F291" s="34">
        <v>0</v>
      </c>
      <c r="G291" s="34">
        <v>724178.98</v>
      </c>
      <c r="J291" s="242"/>
    </row>
    <row r="292" spans="1:10" x14ac:dyDescent="0.2">
      <c r="A292" s="32">
        <v>1</v>
      </c>
      <c r="B292" s="33" t="s">
        <v>929</v>
      </c>
      <c r="C292" s="33" t="s">
        <v>930</v>
      </c>
      <c r="D292" s="34">
        <v>43715.18</v>
      </c>
      <c r="E292" s="34">
        <v>253318.12</v>
      </c>
      <c r="F292" s="34">
        <v>0</v>
      </c>
      <c r="G292" s="34">
        <v>297033.3</v>
      </c>
      <c r="J292" s="242"/>
    </row>
    <row r="293" spans="1:10" x14ac:dyDescent="0.2">
      <c r="A293" s="32">
        <v>1</v>
      </c>
      <c r="B293" s="33" t="s">
        <v>931</v>
      </c>
      <c r="C293" s="33" t="s">
        <v>932</v>
      </c>
      <c r="D293" s="34">
        <v>4277</v>
      </c>
      <c r="E293" s="34">
        <v>3300</v>
      </c>
      <c r="F293" s="34">
        <v>0</v>
      </c>
      <c r="G293" s="34">
        <v>7577</v>
      </c>
      <c r="J293" s="242"/>
    </row>
    <row r="294" spans="1:10" x14ac:dyDescent="0.2">
      <c r="A294" s="32">
        <v>1</v>
      </c>
      <c r="B294" s="33" t="s">
        <v>992</v>
      </c>
      <c r="C294" s="33" t="s">
        <v>993</v>
      </c>
      <c r="D294" s="34">
        <v>698280</v>
      </c>
      <c r="E294" s="34">
        <v>25300</v>
      </c>
      <c r="F294" s="34">
        <v>0</v>
      </c>
      <c r="G294" s="34">
        <v>723580</v>
      </c>
      <c r="J294" s="242"/>
    </row>
    <row r="295" spans="1:10" x14ac:dyDescent="0.2">
      <c r="A295" s="32">
        <v>1</v>
      </c>
      <c r="B295" s="33" t="s">
        <v>190</v>
      </c>
      <c r="C295" s="33" t="s">
        <v>191</v>
      </c>
      <c r="D295" s="34">
        <v>1939726.09</v>
      </c>
      <c r="E295" s="34">
        <v>1920.74</v>
      </c>
      <c r="F295" s="34">
        <v>0</v>
      </c>
      <c r="G295" s="34">
        <v>1941646.83</v>
      </c>
      <c r="J295" s="242"/>
    </row>
    <row r="296" spans="1:10" x14ac:dyDescent="0.2">
      <c r="A296" s="32">
        <v>1</v>
      </c>
      <c r="B296" s="33" t="s">
        <v>192</v>
      </c>
      <c r="C296" s="33" t="s">
        <v>193</v>
      </c>
      <c r="D296" s="34">
        <v>1484314.43</v>
      </c>
      <c r="E296" s="34">
        <v>511123.61</v>
      </c>
      <c r="F296" s="34">
        <v>0</v>
      </c>
      <c r="G296" s="34">
        <v>1995438.04</v>
      </c>
      <c r="J296" s="242"/>
    </row>
    <row r="297" spans="1:10" x14ac:dyDescent="0.2">
      <c r="A297" s="32">
        <v>1</v>
      </c>
      <c r="B297" s="33" t="s">
        <v>194</v>
      </c>
      <c r="C297" s="33" t="s">
        <v>195</v>
      </c>
      <c r="D297" s="34">
        <v>272717.53000000003</v>
      </c>
      <c r="E297" s="34">
        <v>400</v>
      </c>
      <c r="F297" s="34">
        <v>0</v>
      </c>
      <c r="G297" s="34">
        <v>273117.53000000003</v>
      </c>
      <c r="J297" s="242"/>
    </row>
    <row r="298" spans="1:10" x14ac:dyDescent="0.2">
      <c r="A298" s="32">
        <v>1</v>
      </c>
      <c r="B298" s="33" t="s">
        <v>801</v>
      </c>
      <c r="C298" s="33" t="s">
        <v>802</v>
      </c>
      <c r="D298" s="34">
        <v>51330008.520000003</v>
      </c>
      <c r="E298" s="34">
        <v>0</v>
      </c>
      <c r="F298" s="34">
        <v>0</v>
      </c>
      <c r="G298" s="34">
        <v>59825006.810000002</v>
      </c>
      <c r="J298" s="242"/>
    </row>
    <row r="299" spans="1:10" x14ac:dyDescent="0.2">
      <c r="A299" s="32">
        <v>1</v>
      </c>
      <c r="B299" s="33" t="s">
        <v>803</v>
      </c>
      <c r="C299" s="33" t="s">
        <v>804</v>
      </c>
      <c r="D299" s="34">
        <v>48858225.039999999</v>
      </c>
      <c r="E299" s="34">
        <v>0</v>
      </c>
      <c r="F299" s="34">
        <v>0</v>
      </c>
      <c r="G299" s="34">
        <v>56941259.420000002</v>
      </c>
      <c r="J299" s="242"/>
    </row>
    <row r="300" spans="1:10" x14ac:dyDescent="0.2">
      <c r="A300" s="32">
        <v>1</v>
      </c>
      <c r="B300" s="33" t="s">
        <v>805</v>
      </c>
      <c r="C300" s="33" t="s">
        <v>366</v>
      </c>
      <c r="D300" s="34">
        <v>12918555.84</v>
      </c>
      <c r="E300" s="34">
        <v>2153730.48</v>
      </c>
      <c r="F300" s="34">
        <v>0</v>
      </c>
      <c r="G300" s="34">
        <v>15072286.32</v>
      </c>
      <c r="J300" s="242"/>
    </row>
    <row r="301" spans="1:10" x14ac:dyDescent="0.2">
      <c r="A301" s="32">
        <v>1</v>
      </c>
      <c r="B301" s="33" t="s">
        <v>806</v>
      </c>
      <c r="C301" s="33" t="s">
        <v>368</v>
      </c>
      <c r="D301" s="34">
        <v>4446243.26</v>
      </c>
      <c r="E301" s="34">
        <v>668938.68999999994</v>
      </c>
      <c r="F301" s="34">
        <v>0</v>
      </c>
      <c r="G301" s="34">
        <v>5115181.95</v>
      </c>
      <c r="J301" s="242"/>
    </row>
    <row r="302" spans="1:10" x14ac:dyDescent="0.2">
      <c r="A302" s="32">
        <v>1</v>
      </c>
      <c r="B302" s="33" t="s">
        <v>807</v>
      </c>
      <c r="C302" s="33" t="s">
        <v>370</v>
      </c>
      <c r="D302" s="34">
        <v>77247.820000000007</v>
      </c>
      <c r="E302" s="34">
        <v>13542.65</v>
      </c>
      <c r="F302" s="34">
        <v>0</v>
      </c>
      <c r="G302" s="34">
        <v>90790.47</v>
      </c>
      <c r="J302" s="242"/>
    </row>
    <row r="303" spans="1:10" x14ac:dyDescent="0.2">
      <c r="A303" s="32">
        <v>1</v>
      </c>
      <c r="B303" s="33" t="s">
        <v>808</v>
      </c>
      <c r="C303" s="33" t="s">
        <v>809</v>
      </c>
      <c r="D303" s="34">
        <v>1115773.1399999999</v>
      </c>
      <c r="E303" s="34">
        <v>189859.38</v>
      </c>
      <c r="F303" s="34">
        <v>0</v>
      </c>
      <c r="G303" s="34">
        <v>1305632.52</v>
      </c>
      <c r="J303" s="242"/>
    </row>
    <row r="304" spans="1:10" x14ac:dyDescent="0.2">
      <c r="A304" s="32">
        <v>1</v>
      </c>
      <c r="B304" s="33" t="s">
        <v>810</v>
      </c>
      <c r="C304" s="33" t="s">
        <v>715</v>
      </c>
      <c r="D304" s="34">
        <v>4511958.51</v>
      </c>
      <c r="E304" s="34">
        <v>752500.5</v>
      </c>
      <c r="F304" s="34">
        <v>0</v>
      </c>
      <c r="G304" s="34">
        <v>5264459.01</v>
      </c>
      <c r="J304" s="242"/>
    </row>
    <row r="305" spans="1:10" x14ac:dyDescent="0.2">
      <c r="A305" s="32">
        <v>1</v>
      </c>
      <c r="B305" s="33" t="s">
        <v>811</v>
      </c>
      <c r="C305" s="33" t="s">
        <v>376</v>
      </c>
      <c r="D305" s="34">
        <v>337766.92</v>
      </c>
      <c r="E305" s="34">
        <v>52715.94</v>
      </c>
      <c r="F305" s="34">
        <v>0</v>
      </c>
      <c r="G305" s="34">
        <v>390482.86</v>
      </c>
      <c r="J305" s="242"/>
    </row>
    <row r="306" spans="1:10" x14ac:dyDescent="0.2">
      <c r="A306" s="32">
        <v>1</v>
      </c>
      <c r="B306" s="33" t="s">
        <v>812</v>
      </c>
      <c r="C306" s="33" t="s">
        <v>378</v>
      </c>
      <c r="D306" s="34">
        <v>1317006.1499999999</v>
      </c>
      <c r="E306" s="34">
        <v>229467.84</v>
      </c>
      <c r="F306" s="34">
        <v>0</v>
      </c>
      <c r="G306" s="34">
        <v>1546473.99</v>
      </c>
      <c r="J306" s="242"/>
    </row>
    <row r="307" spans="1:10" x14ac:dyDescent="0.2">
      <c r="A307" s="32">
        <v>1</v>
      </c>
      <c r="B307" s="33" t="s">
        <v>813</v>
      </c>
      <c r="C307" s="33" t="s">
        <v>380</v>
      </c>
      <c r="D307" s="34">
        <v>16430281.92</v>
      </c>
      <c r="E307" s="34">
        <v>2738380.32</v>
      </c>
      <c r="F307" s="34">
        <v>0</v>
      </c>
      <c r="G307" s="34">
        <v>19168662.239999998</v>
      </c>
      <c r="J307" s="242"/>
    </row>
    <row r="308" spans="1:10" x14ac:dyDescent="0.2">
      <c r="A308" s="32">
        <v>1</v>
      </c>
      <c r="B308" s="33" t="s">
        <v>814</v>
      </c>
      <c r="C308" s="33" t="s">
        <v>716</v>
      </c>
      <c r="D308" s="34">
        <v>7703391.4800000004</v>
      </c>
      <c r="E308" s="34">
        <v>1283898.58</v>
      </c>
      <c r="F308" s="34">
        <v>0</v>
      </c>
      <c r="G308" s="34">
        <v>8987290.0600000005</v>
      </c>
      <c r="J308" s="242"/>
    </row>
    <row r="309" spans="1:10" x14ac:dyDescent="0.2">
      <c r="A309" s="32">
        <v>1</v>
      </c>
      <c r="B309" s="33" t="s">
        <v>933</v>
      </c>
      <c r="C309" s="33" t="s">
        <v>922</v>
      </c>
      <c r="D309" s="34">
        <v>2471783.48</v>
      </c>
      <c r="E309" s="34">
        <v>0</v>
      </c>
      <c r="F309" s="34">
        <v>0</v>
      </c>
      <c r="G309" s="34">
        <v>2883747.39</v>
      </c>
      <c r="J309" s="242"/>
    </row>
    <row r="310" spans="1:10" x14ac:dyDescent="0.2">
      <c r="A310" s="32">
        <v>1</v>
      </c>
      <c r="B310" s="33" t="s">
        <v>934</v>
      </c>
      <c r="C310" s="33" t="s">
        <v>935</v>
      </c>
      <c r="D310" s="34">
        <v>2471783.48</v>
      </c>
      <c r="E310" s="34">
        <v>411963.91</v>
      </c>
      <c r="F310" s="34">
        <v>0</v>
      </c>
      <c r="G310" s="560">
        <v>2883747.39</v>
      </c>
      <c r="J310" s="242"/>
    </row>
    <row r="311" spans="1:10" s="292" customFormat="1" x14ac:dyDescent="0.2">
      <c r="A311" s="180">
        <v>1</v>
      </c>
      <c r="B311" s="181" t="s">
        <v>575</v>
      </c>
      <c r="C311" s="181" t="s">
        <v>576</v>
      </c>
      <c r="D311" s="182">
        <v>4563665.99</v>
      </c>
      <c r="E311" s="182">
        <v>0</v>
      </c>
      <c r="F311" s="182">
        <v>0</v>
      </c>
      <c r="G311" s="182">
        <v>7316827.0899999999</v>
      </c>
      <c r="I311" s="293"/>
      <c r="J311" s="293"/>
    </row>
    <row r="312" spans="1:10" x14ac:dyDescent="0.2">
      <c r="A312" s="32">
        <v>1</v>
      </c>
      <c r="B312" s="33" t="s">
        <v>196</v>
      </c>
      <c r="C312" s="33" t="s">
        <v>197</v>
      </c>
      <c r="D312" s="34">
        <v>4563665.99</v>
      </c>
      <c r="E312" s="34">
        <v>0</v>
      </c>
      <c r="F312" s="34">
        <v>0</v>
      </c>
      <c r="G312" s="34">
        <v>7316827.0899999999</v>
      </c>
      <c r="J312" s="242"/>
    </row>
    <row r="313" spans="1:10" x14ac:dyDescent="0.2">
      <c r="A313" s="32">
        <v>1</v>
      </c>
      <c r="B313" s="33" t="s">
        <v>198</v>
      </c>
      <c r="C313" s="33" t="s">
        <v>199</v>
      </c>
      <c r="D313" s="34">
        <v>840692.25</v>
      </c>
      <c r="E313" s="34">
        <v>153536.25</v>
      </c>
      <c r="F313" s="34">
        <v>0</v>
      </c>
      <c r="G313" s="34">
        <v>994228.5</v>
      </c>
      <c r="J313" s="242"/>
    </row>
    <row r="314" spans="1:10" x14ac:dyDescent="0.2">
      <c r="A314" s="32">
        <v>1</v>
      </c>
      <c r="B314" s="33" t="s">
        <v>200</v>
      </c>
      <c r="C314" s="33" t="s">
        <v>201</v>
      </c>
      <c r="D314" s="34">
        <v>65904.94</v>
      </c>
      <c r="E314" s="34">
        <v>15922.3</v>
      </c>
      <c r="F314" s="34">
        <v>24321.919999999998</v>
      </c>
      <c r="G314" s="34">
        <v>57505.32</v>
      </c>
      <c r="J314" s="242"/>
    </row>
    <row r="315" spans="1:10" x14ac:dyDescent="0.2">
      <c r="A315" s="32">
        <v>1</v>
      </c>
      <c r="B315" s="33" t="s">
        <v>202</v>
      </c>
      <c r="C315" s="33" t="s">
        <v>203</v>
      </c>
      <c r="D315" s="34">
        <v>3657068.8</v>
      </c>
      <c r="E315" s="34">
        <v>891011.91</v>
      </c>
      <c r="F315" s="34">
        <v>0</v>
      </c>
      <c r="G315" s="34">
        <v>4548080.71</v>
      </c>
      <c r="J315" s="242"/>
    </row>
    <row r="316" spans="1:10" x14ac:dyDescent="0.2">
      <c r="A316" s="32">
        <v>1</v>
      </c>
      <c r="B316" s="33" t="s">
        <v>1044</v>
      </c>
      <c r="C316" s="33" t="s">
        <v>1045</v>
      </c>
      <c r="D316" s="34">
        <v>0</v>
      </c>
      <c r="E316" s="34">
        <v>1717012.56</v>
      </c>
      <c r="F316" s="34">
        <v>0</v>
      </c>
      <c r="G316" s="34">
        <v>1717012.56</v>
      </c>
      <c r="J316" s="242"/>
    </row>
    <row r="317" spans="1:10" s="292" customFormat="1" x14ac:dyDescent="0.2">
      <c r="A317" s="180">
        <v>1</v>
      </c>
      <c r="B317" s="181" t="s">
        <v>577</v>
      </c>
      <c r="C317" s="181" t="s">
        <v>578</v>
      </c>
      <c r="D317" s="182">
        <v>36334640.609999999</v>
      </c>
      <c r="E317" s="182">
        <v>0</v>
      </c>
      <c r="F317" s="182">
        <v>0</v>
      </c>
      <c r="G317" s="182">
        <v>38633931.439999998</v>
      </c>
      <c r="I317" s="293"/>
      <c r="J317" s="293"/>
    </row>
    <row r="318" spans="1:10" x14ac:dyDescent="0.2">
      <c r="A318" s="32">
        <v>1</v>
      </c>
      <c r="B318" s="33" t="s">
        <v>204</v>
      </c>
      <c r="C318" s="33" t="s">
        <v>205</v>
      </c>
      <c r="D318" s="34">
        <v>36334640.609999999</v>
      </c>
      <c r="E318" s="34">
        <v>0</v>
      </c>
      <c r="F318" s="34">
        <v>0</v>
      </c>
      <c r="G318" s="34">
        <v>38633931.439999998</v>
      </c>
      <c r="J318" s="242"/>
    </row>
    <row r="319" spans="1:10" x14ac:dyDescent="0.2">
      <c r="A319" s="32">
        <v>1</v>
      </c>
      <c r="B319" s="33" t="s">
        <v>206</v>
      </c>
      <c r="C319" s="33" t="s">
        <v>207</v>
      </c>
      <c r="D319" s="34">
        <v>36334640.609999999</v>
      </c>
      <c r="E319" s="34">
        <v>2299290.83</v>
      </c>
      <c r="F319" s="34">
        <v>0</v>
      </c>
      <c r="G319" s="34">
        <v>38633931.439999998</v>
      </c>
      <c r="J319" s="242"/>
    </row>
    <row r="320" spans="1:10" x14ac:dyDescent="0.2">
      <c r="A320" s="32">
        <v>1</v>
      </c>
      <c r="B320" s="33" t="s">
        <v>579</v>
      </c>
      <c r="C320" s="33" t="s">
        <v>580</v>
      </c>
      <c r="D320" s="34">
        <v>14383533.42</v>
      </c>
      <c r="E320" s="34">
        <v>0</v>
      </c>
      <c r="F320" s="34">
        <v>0</v>
      </c>
      <c r="G320" s="34">
        <v>17199203.18</v>
      </c>
      <c r="J320" s="242"/>
    </row>
    <row r="321" spans="1:10" s="292" customFormat="1" x14ac:dyDescent="0.2">
      <c r="A321" s="180">
        <v>1</v>
      </c>
      <c r="B321" s="181" t="s">
        <v>208</v>
      </c>
      <c r="C321" s="181" t="s">
        <v>209</v>
      </c>
      <c r="D321" s="182">
        <v>9102620</v>
      </c>
      <c r="E321" s="182">
        <v>0</v>
      </c>
      <c r="F321" s="182">
        <v>0</v>
      </c>
      <c r="G321" s="182">
        <v>10698060</v>
      </c>
      <c r="I321" s="293"/>
      <c r="J321" s="293"/>
    </row>
    <row r="322" spans="1:10" x14ac:dyDescent="0.2">
      <c r="A322" s="32">
        <v>1</v>
      </c>
      <c r="B322" s="33" t="s">
        <v>210</v>
      </c>
      <c r="C322" s="33" t="s">
        <v>211</v>
      </c>
      <c r="D322" s="34">
        <v>159000</v>
      </c>
      <c r="E322" s="34">
        <v>28000</v>
      </c>
      <c r="F322" s="34">
        <v>0</v>
      </c>
      <c r="G322" s="34">
        <v>187000</v>
      </c>
      <c r="J322" s="242"/>
    </row>
    <row r="323" spans="1:10" x14ac:dyDescent="0.2">
      <c r="A323" s="32">
        <v>1</v>
      </c>
      <c r="B323" s="33" t="s">
        <v>214</v>
      </c>
      <c r="C323" s="33" t="s">
        <v>215</v>
      </c>
      <c r="D323" s="34">
        <v>8943620</v>
      </c>
      <c r="E323" s="34">
        <v>1567440</v>
      </c>
      <c r="F323" s="34">
        <v>0</v>
      </c>
      <c r="G323" s="34">
        <v>10511060</v>
      </c>
      <c r="J323" s="242"/>
    </row>
    <row r="324" spans="1:10" s="292" customFormat="1" x14ac:dyDescent="0.2">
      <c r="A324" s="180">
        <v>1</v>
      </c>
      <c r="B324" s="181" t="s">
        <v>216</v>
      </c>
      <c r="C324" s="181" t="s">
        <v>217</v>
      </c>
      <c r="D324" s="182">
        <v>5280913.42</v>
      </c>
      <c r="E324" s="182">
        <v>0</v>
      </c>
      <c r="F324" s="182">
        <v>0</v>
      </c>
      <c r="G324" s="182">
        <v>6501143.1799999997</v>
      </c>
      <c r="I324" s="293"/>
      <c r="J324" s="293"/>
    </row>
    <row r="325" spans="1:10" x14ac:dyDescent="0.2">
      <c r="A325" s="32">
        <v>1</v>
      </c>
      <c r="B325" s="33" t="s">
        <v>218</v>
      </c>
      <c r="C325" s="33" t="s">
        <v>219</v>
      </c>
      <c r="D325" s="34">
        <v>1853372.28</v>
      </c>
      <c r="E325" s="34">
        <v>1028300</v>
      </c>
      <c r="F325" s="34">
        <v>0</v>
      </c>
      <c r="G325" s="34">
        <v>2881672.28</v>
      </c>
      <c r="J325" s="242"/>
    </row>
    <row r="326" spans="1:10" x14ac:dyDescent="0.2">
      <c r="A326" s="32">
        <v>1</v>
      </c>
      <c r="B326" s="33" t="s">
        <v>220</v>
      </c>
      <c r="C326" s="33" t="s">
        <v>221</v>
      </c>
      <c r="D326" s="34">
        <v>3427541.14</v>
      </c>
      <c r="E326" s="34">
        <v>191929.76</v>
      </c>
      <c r="F326" s="34">
        <v>0</v>
      </c>
      <c r="G326" s="34">
        <v>3619470.9</v>
      </c>
      <c r="J326" s="242"/>
    </row>
    <row r="328" spans="1:10" x14ac:dyDescent="0.2">
      <c r="G328" s="286">
        <f>SUM(G2:G327)</f>
        <v>53619134439.040016</v>
      </c>
    </row>
    <row r="330" spans="1:10" x14ac:dyDescent="0.2">
      <c r="F330" s="27" t="s">
        <v>818</v>
      </c>
      <c r="G330" s="286">
        <f>+G223+G247+G311+G317+G321+G324</f>
        <v>1669739064.6400001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56"/>
  <sheetViews>
    <sheetView view="pageLayout" topLeftCell="A10" zoomScaleNormal="100" workbookViewId="0">
      <selection activeCell="B39" sqref="B39"/>
    </sheetView>
  </sheetViews>
  <sheetFormatPr baseColWidth="10" defaultColWidth="11.42578125" defaultRowHeight="15" x14ac:dyDescent="0.2"/>
  <cols>
    <col min="1" max="1" width="11.42578125" style="123"/>
    <col min="2" max="2" width="53" style="123" bestFit="1" customWidth="1"/>
    <col min="3" max="3" width="13.140625" style="123" hidden="1" customWidth="1"/>
    <col min="4" max="4" width="21" style="123" customWidth="1"/>
    <col min="5" max="5" width="2.42578125" style="123" customWidth="1"/>
    <col min="6" max="6" width="24.140625" style="123" customWidth="1"/>
    <col min="7" max="16384" width="11.42578125" style="123"/>
  </cols>
  <sheetData>
    <row r="8" spans="2:6" ht="15.75" x14ac:dyDescent="0.25">
      <c r="B8" s="634" t="s">
        <v>783</v>
      </c>
      <c r="C8" s="634"/>
      <c r="D8" s="634"/>
      <c r="E8" s="634"/>
      <c r="F8" s="634"/>
    </row>
    <row r="9" spans="2:6" ht="15.75" x14ac:dyDescent="0.25">
      <c r="B9" s="634" t="s">
        <v>1028</v>
      </c>
      <c r="C9" s="634"/>
      <c r="D9" s="634"/>
      <c r="E9" s="634"/>
      <c r="F9" s="634"/>
    </row>
    <row r="10" spans="2:6" ht="15.75" x14ac:dyDescent="0.25">
      <c r="B10" s="634" t="s">
        <v>787</v>
      </c>
      <c r="C10" s="634"/>
      <c r="D10" s="634"/>
      <c r="E10" s="634"/>
      <c r="F10" s="634"/>
    </row>
    <row r="11" spans="2:6" ht="15.75" x14ac:dyDescent="0.25">
      <c r="B11" s="634"/>
      <c r="C11" s="634"/>
      <c r="D11" s="634"/>
      <c r="E11" s="634"/>
      <c r="F11" s="634"/>
    </row>
    <row r="12" spans="2:6" ht="15.75" x14ac:dyDescent="0.25">
      <c r="B12" s="4"/>
      <c r="C12" s="3"/>
      <c r="D12" s="3"/>
      <c r="E12" s="3"/>
      <c r="F12" s="4"/>
    </row>
    <row r="13" spans="2:6" ht="15.75" x14ac:dyDescent="0.25">
      <c r="B13" s="4"/>
      <c r="C13" s="3"/>
      <c r="D13" s="3"/>
      <c r="E13" s="3"/>
      <c r="F13" s="4"/>
    </row>
    <row r="14" spans="2:6" ht="15.75" x14ac:dyDescent="0.25">
      <c r="B14" s="4"/>
      <c r="C14" s="3"/>
      <c r="D14" s="3"/>
      <c r="E14" s="3"/>
      <c r="F14" s="4"/>
    </row>
    <row r="15" spans="2:6" ht="15.75" x14ac:dyDescent="0.25">
      <c r="B15" s="4"/>
      <c r="C15" s="3"/>
      <c r="D15" s="3"/>
      <c r="E15" s="3"/>
      <c r="F15" s="4"/>
    </row>
    <row r="16" spans="2:6" ht="15.75" x14ac:dyDescent="0.25">
      <c r="B16" s="273" t="s">
        <v>1058</v>
      </c>
      <c r="C16" s="3"/>
      <c r="D16" s="274" t="s">
        <v>788</v>
      </c>
      <c r="E16" s="259"/>
      <c r="F16" s="275" t="s">
        <v>789</v>
      </c>
    </row>
    <row r="17" spans="2:6" ht="15.75" x14ac:dyDescent="0.25">
      <c r="B17" s="256"/>
      <c r="C17" s="6"/>
      <c r="D17" s="6"/>
      <c r="E17" s="3"/>
      <c r="F17" s="9"/>
    </row>
    <row r="18" spans="2:6" ht="15.75" x14ac:dyDescent="0.25">
      <c r="B18" s="256" t="s">
        <v>976</v>
      </c>
      <c r="C18" s="6"/>
      <c r="D18" s="276">
        <f>+'Notas FINAL'!G253</f>
        <v>46022544.035198398</v>
      </c>
      <c r="E18" s="259"/>
      <c r="F18" s="276">
        <f>+'Notas FINAL'!I253</f>
        <v>280995246.87598968</v>
      </c>
    </row>
    <row r="19" spans="2:6" ht="15.75" x14ac:dyDescent="0.25">
      <c r="B19" s="256" t="s">
        <v>974</v>
      </c>
      <c r="C19" s="6"/>
      <c r="D19" s="276">
        <f>+'Notas FINAL'!G261</f>
        <v>321764651.56480157</v>
      </c>
      <c r="E19" s="259"/>
      <c r="F19" s="276">
        <f>+'Notas FINAL'!I261</f>
        <v>1588576829.5540104</v>
      </c>
    </row>
    <row r="20" spans="2:6" ht="15.75" x14ac:dyDescent="0.25">
      <c r="B20" s="256"/>
      <c r="C20" s="6"/>
      <c r="D20" s="277">
        <f>SUM(D18:D19)</f>
        <v>367787195.59999996</v>
      </c>
      <c r="E20" s="259"/>
      <c r="F20" s="277">
        <f>SUM(F18:F19)</f>
        <v>1869572076.4300001</v>
      </c>
    </row>
    <row r="21" spans="2:6" ht="15.75" x14ac:dyDescent="0.25">
      <c r="B21" s="256"/>
      <c r="C21" s="6"/>
      <c r="D21" s="256"/>
      <c r="E21" s="259"/>
      <c r="F21" s="278"/>
    </row>
    <row r="22" spans="2:6" ht="15.75" x14ac:dyDescent="0.25">
      <c r="B22" s="273" t="s">
        <v>1059</v>
      </c>
      <c r="C22" s="6"/>
      <c r="D22" s="256"/>
      <c r="E22" s="259"/>
      <c r="F22" s="279"/>
    </row>
    <row r="23" spans="2:6" ht="15.75" x14ac:dyDescent="0.25">
      <c r="B23" s="273"/>
      <c r="C23" s="6"/>
      <c r="D23" s="256"/>
      <c r="E23" s="256"/>
      <c r="F23" s="279"/>
    </row>
    <row r="24" spans="2:6" ht="15.75" x14ac:dyDescent="0.25">
      <c r="B24" s="256" t="s">
        <v>1060</v>
      </c>
      <c r="C24" s="5" t="s">
        <v>9</v>
      </c>
      <c r="D24" s="276">
        <f>-SUM('ERF Sistema Julio-2021'!H15:H37)</f>
        <v>-199510471.67000002</v>
      </c>
      <c r="E24" s="276"/>
      <c r="F24" s="276">
        <f>-SUM('ERF Sistema Julio-2021'!I15:I37)</f>
        <v>-1470127389.4000001</v>
      </c>
    </row>
    <row r="25" spans="2:6" ht="15.75" x14ac:dyDescent="0.25">
      <c r="B25" s="256" t="s">
        <v>1061</v>
      </c>
      <c r="C25" s="5" t="s">
        <v>13</v>
      </c>
      <c r="D25" s="276">
        <f>-SUM('ERF Sistema Julio-2021'!H38:H87)</f>
        <v>-18201728.66</v>
      </c>
      <c r="E25" s="276"/>
      <c r="F25" s="276">
        <f>-SUM('ERF Sistema Julio-2021'!I38:I87)</f>
        <v>-136461713.53000003</v>
      </c>
    </row>
    <row r="26" spans="2:6" ht="15.75" x14ac:dyDescent="0.25">
      <c r="B26" s="256" t="s">
        <v>1062</v>
      </c>
      <c r="C26" s="5"/>
      <c r="D26" s="276">
        <f>-SUM('ERF Sistema Julio-2021'!H88:H97)</f>
        <v>-8494998.2899999991</v>
      </c>
      <c r="E26" s="276"/>
      <c r="F26" s="276">
        <f>-SUM('ERF Sistema Julio-2021'!I88:I97)</f>
        <v>-59825006.809999995</v>
      </c>
    </row>
    <row r="27" spans="2:6" ht="15.75" x14ac:dyDescent="0.25">
      <c r="B27" s="256" t="s">
        <v>1063</v>
      </c>
      <c r="C27" s="5" t="s">
        <v>16</v>
      </c>
      <c r="D27" s="276">
        <f>-SUM('ERF Sistema Julio-2021'!H98:H101)</f>
        <v>-2753161.1</v>
      </c>
      <c r="E27" s="259"/>
      <c r="F27" s="276">
        <f>-SUM('ERF Sistema Julio-2021'!I98:I101)</f>
        <v>-7316827.0899999999</v>
      </c>
    </row>
    <row r="28" spans="2:6" ht="15.75" x14ac:dyDescent="0.25">
      <c r="B28" s="256" t="s">
        <v>1064</v>
      </c>
      <c r="C28" s="5"/>
      <c r="D28" s="279">
        <f>-SUM('ERF Sistema Julio-2021'!H103:H106)</f>
        <v>-2815669.76</v>
      </c>
      <c r="E28" s="259"/>
      <c r="F28" s="279">
        <f>-SUM('ERF Sistema Julio-2021'!I103:I106)</f>
        <v>-17199203.18</v>
      </c>
    </row>
    <row r="29" spans="2:6" ht="15.75" x14ac:dyDescent="0.25">
      <c r="B29" s="256"/>
      <c r="C29" s="5"/>
      <c r="D29" s="256"/>
      <c r="E29" s="259"/>
      <c r="F29" s="256"/>
    </row>
    <row r="30" spans="2:6" ht="15.75" x14ac:dyDescent="0.25">
      <c r="B30" s="259"/>
      <c r="C30" s="5"/>
      <c r="D30" s="280">
        <f>SUM(D24:D29)</f>
        <v>-231776029.47999999</v>
      </c>
      <c r="E30" s="259"/>
      <c r="F30" s="280">
        <f>SUM(F24:F29)</f>
        <v>-1690930140.01</v>
      </c>
    </row>
    <row r="31" spans="2:6" ht="15.75" x14ac:dyDescent="0.25">
      <c r="B31" s="256"/>
      <c r="C31" s="5"/>
      <c r="D31" s="276"/>
      <c r="E31" s="259"/>
      <c r="F31" s="276"/>
    </row>
    <row r="32" spans="2:6" ht="15.75" x14ac:dyDescent="0.25">
      <c r="B32" s="256" t="s">
        <v>1065</v>
      </c>
      <c r="C32" s="5"/>
      <c r="D32" s="279">
        <f>+'ERF Sistema Julio-2021'!H13-'ERF Sistema Julio-2021'!H102</f>
        <v>-821814.63999999873</v>
      </c>
      <c r="E32" s="259"/>
      <c r="F32" s="279">
        <f>+'ERF Sistema Julio-2021'!I13-'ERF Sistema Julio-2021'!I102</f>
        <v>-24929929.289999999</v>
      </c>
    </row>
    <row r="33" spans="2:6" ht="15.75" x14ac:dyDescent="0.25">
      <c r="B33" s="256"/>
      <c r="C33" s="5"/>
      <c r="D33" s="279"/>
      <c r="E33" s="259"/>
      <c r="F33" s="279"/>
    </row>
    <row r="34" spans="2:6" ht="16.5" thickBot="1" x14ac:dyDescent="0.3">
      <c r="B34" s="259" t="s">
        <v>884</v>
      </c>
      <c r="C34" s="17" t="s">
        <v>23</v>
      </c>
      <c r="D34" s="281">
        <f>+D20+D30+D32</f>
        <v>135189351.47999999</v>
      </c>
      <c r="E34" s="259"/>
      <c r="F34" s="281">
        <f>+F20+F30+F32</f>
        <v>153712007.13000008</v>
      </c>
    </row>
    <row r="35" spans="2:6" ht="16.5" thickTop="1" x14ac:dyDescent="0.25">
      <c r="B35" s="6"/>
      <c r="C35" s="6"/>
      <c r="D35" s="6"/>
      <c r="E35" s="3"/>
      <c r="F35" s="6"/>
    </row>
    <row r="36" spans="2:6" ht="15.75" x14ac:dyDescent="0.25">
      <c r="B36" s="6"/>
      <c r="C36" s="6"/>
      <c r="D36" s="6"/>
      <c r="E36" s="3"/>
      <c r="F36" s="310"/>
    </row>
    <row r="37" spans="2:6" ht="15.75" x14ac:dyDescent="0.25">
      <c r="B37" s="6"/>
      <c r="C37" s="6"/>
      <c r="D37" s="6"/>
      <c r="E37" s="3"/>
      <c r="F37" s="310"/>
    </row>
    <row r="38" spans="2:6" ht="15.75" x14ac:dyDescent="0.25">
      <c r="B38" s="6"/>
      <c r="C38" s="6"/>
      <c r="D38" s="6"/>
      <c r="E38" s="3"/>
      <c r="F38" s="310"/>
    </row>
    <row r="39" spans="2:6" ht="15.75" x14ac:dyDescent="0.25">
      <c r="B39" s="6"/>
      <c r="C39" s="6"/>
      <c r="D39" s="6"/>
      <c r="E39" s="3"/>
      <c r="F39" s="310"/>
    </row>
    <row r="40" spans="2:6" ht="15.75" x14ac:dyDescent="0.25">
      <c r="B40" s="6"/>
      <c r="C40" s="6"/>
      <c r="D40" s="6"/>
      <c r="E40" s="3"/>
      <c r="F40" s="310"/>
    </row>
    <row r="41" spans="2:6" ht="15.75" x14ac:dyDescent="0.25">
      <c r="B41" s="6"/>
      <c r="C41" s="6"/>
      <c r="D41" s="6"/>
      <c r="E41" s="3"/>
      <c r="F41" s="6"/>
    </row>
    <row r="42" spans="2:6" ht="15.75" x14ac:dyDescent="0.25">
      <c r="B42" s="3"/>
      <c r="C42" s="6"/>
      <c r="D42" s="6"/>
      <c r="F42" s="9"/>
    </row>
    <row r="43" spans="2:6" ht="15.75" x14ac:dyDescent="0.25">
      <c r="B43" s="603"/>
      <c r="C43" s="604"/>
      <c r="D43" s="604"/>
      <c r="F43" s="606"/>
    </row>
    <row r="44" spans="2:6" ht="15.75" x14ac:dyDescent="0.25">
      <c r="B44" s="603"/>
      <c r="C44" s="603"/>
      <c r="D44" s="603"/>
      <c r="F44" s="606"/>
    </row>
    <row r="45" spans="2:6" ht="15.75" x14ac:dyDescent="0.25">
      <c r="B45" s="603"/>
      <c r="C45" s="603"/>
      <c r="D45" s="603"/>
      <c r="F45" s="606"/>
    </row>
    <row r="46" spans="2:6" ht="15.75" x14ac:dyDescent="0.25">
      <c r="B46" s="603"/>
      <c r="C46" s="603"/>
      <c r="D46" s="603"/>
      <c r="F46" s="606"/>
    </row>
    <row r="47" spans="2:6" ht="15.75" x14ac:dyDescent="0.25">
      <c r="B47" s="603"/>
      <c r="C47" s="603"/>
      <c r="D47" s="603"/>
      <c r="F47" s="606"/>
    </row>
    <row r="48" spans="2:6" ht="15.75" x14ac:dyDescent="0.25">
      <c r="B48" s="604"/>
      <c r="C48" s="603"/>
      <c r="D48" s="603"/>
      <c r="F48" s="605"/>
    </row>
    <row r="49" spans="2:6" ht="15.75" x14ac:dyDescent="0.25">
      <c r="B49" s="603"/>
      <c r="C49" s="603"/>
      <c r="D49" s="603"/>
      <c r="F49" s="606"/>
    </row>
    <row r="50" spans="2:6" ht="15.75" x14ac:dyDescent="0.2">
      <c r="B50" s="607"/>
      <c r="C50" s="607"/>
      <c r="D50" s="607"/>
      <c r="E50" s="607"/>
      <c r="F50" s="607"/>
    </row>
    <row r="51" spans="2:6" ht="15.75" x14ac:dyDescent="0.2">
      <c r="B51" s="609"/>
      <c r="C51" s="609"/>
      <c r="D51" s="609"/>
      <c r="E51" s="609"/>
      <c r="F51" s="609"/>
    </row>
    <row r="52" spans="2:6" ht="15.75" customHeight="1" x14ac:dyDescent="0.2">
      <c r="B52" s="636">
        <v>2</v>
      </c>
      <c r="C52" s="636"/>
      <c r="D52" s="636"/>
      <c r="E52" s="636"/>
      <c r="F52" s="636"/>
    </row>
    <row r="53" spans="2:6" ht="15.75" x14ac:dyDescent="0.25">
      <c r="B53" s="6"/>
      <c r="C53" s="6"/>
      <c r="D53" s="6"/>
      <c r="E53" s="3"/>
      <c r="F53" s="6"/>
    </row>
    <row r="54" spans="2:6" ht="15.75" x14ac:dyDescent="0.25">
      <c r="B54" s="6"/>
      <c r="C54" s="6"/>
      <c r="D54" s="6"/>
      <c r="E54" s="3"/>
      <c r="F54" s="6"/>
    </row>
    <row r="56" spans="2:6" ht="15.75" x14ac:dyDescent="0.25">
      <c r="B56" s="635"/>
      <c r="C56" s="635"/>
      <c r="D56" s="635"/>
      <c r="E56" s="635"/>
      <c r="F56" s="635"/>
    </row>
  </sheetData>
  <mergeCells count="6">
    <mergeCell ref="B8:F8"/>
    <mergeCell ref="B9:F9"/>
    <mergeCell ref="B10:F10"/>
    <mergeCell ref="B11:F11"/>
    <mergeCell ref="B56:F56"/>
    <mergeCell ref="B52:F52"/>
  </mergeCells>
  <pageMargins left="0.70866141732283472" right="0.70866141732283472" top="1.1417322834645669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4:F53"/>
  <sheetViews>
    <sheetView topLeftCell="A10" workbookViewId="0">
      <selection activeCell="D27" sqref="D27"/>
    </sheetView>
  </sheetViews>
  <sheetFormatPr baseColWidth="10" defaultColWidth="11.42578125" defaultRowHeight="15" x14ac:dyDescent="0.25"/>
  <cols>
    <col min="2" max="2" width="67.85546875" bestFit="1" customWidth="1"/>
    <col min="3" max="3" width="13.140625" customWidth="1"/>
    <col min="4" max="4" width="21" customWidth="1"/>
    <col min="5" max="5" width="2.42578125" customWidth="1"/>
    <col min="6" max="6" width="24.140625" customWidth="1"/>
  </cols>
  <sheetData>
    <row r="14" spans="2:6" ht="18" x14ac:dyDescent="0.25">
      <c r="B14" s="637" t="s">
        <v>0</v>
      </c>
      <c r="C14" s="637"/>
      <c r="D14" s="637"/>
      <c r="E14" s="637"/>
      <c r="F14" s="637"/>
    </row>
    <row r="15" spans="2:6" ht="18" x14ac:dyDescent="0.25">
      <c r="B15" s="637" t="s">
        <v>1</v>
      </c>
      <c r="C15" s="637"/>
      <c r="D15" s="637"/>
      <c r="E15" s="637"/>
      <c r="F15" s="637"/>
    </row>
    <row r="16" spans="2:6" ht="18" x14ac:dyDescent="0.25">
      <c r="B16" s="637" t="s">
        <v>25</v>
      </c>
      <c r="C16" s="637"/>
      <c r="D16" s="637"/>
      <c r="E16" s="637"/>
      <c r="F16" s="637"/>
    </row>
    <row r="17" spans="2:6" ht="18" x14ac:dyDescent="0.25">
      <c r="B17" s="637" t="s">
        <v>2</v>
      </c>
      <c r="C17" s="637"/>
      <c r="D17" s="637"/>
      <c r="E17" s="637"/>
      <c r="F17" s="637"/>
    </row>
    <row r="18" spans="2:6" ht="15.75" x14ac:dyDescent="0.25">
      <c r="B18" s="2"/>
      <c r="C18" s="3"/>
      <c r="D18" s="3"/>
      <c r="E18" s="3"/>
      <c r="F18" s="4"/>
    </row>
    <row r="19" spans="2:6" ht="15.75" x14ac:dyDescent="0.25">
      <c r="B19" s="2"/>
      <c r="C19" s="3"/>
      <c r="D19" s="3"/>
      <c r="E19" s="3"/>
      <c r="F19" s="4"/>
    </row>
    <row r="20" spans="2:6" ht="15.75" x14ac:dyDescent="0.25">
      <c r="B20" s="2"/>
      <c r="C20" s="3"/>
      <c r="D20" s="3"/>
      <c r="E20" s="3"/>
      <c r="F20" s="4"/>
    </row>
    <row r="21" spans="2:6" ht="15.75" x14ac:dyDescent="0.25">
      <c r="B21" s="2"/>
      <c r="C21" s="3"/>
      <c r="D21" s="3"/>
      <c r="E21" s="3"/>
      <c r="F21" s="4"/>
    </row>
    <row r="22" spans="2:6" ht="15.75" x14ac:dyDescent="0.25">
      <c r="B22" s="2"/>
      <c r="C22" s="3"/>
      <c r="D22" s="3"/>
      <c r="E22" s="3"/>
      <c r="F22" s="4"/>
    </row>
    <row r="23" spans="2:6" ht="15.75" x14ac:dyDescent="0.25">
      <c r="B23" s="2"/>
      <c r="C23" s="3"/>
      <c r="D23" s="3"/>
      <c r="E23" s="3"/>
      <c r="F23" s="4"/>
    </row>
    <row r="24" spans="2:6" ht="15.75" x14ac:dyDescent="0.25">
      <c r="B24" s="5"/>
      <c r="C24" s="6"/>
      <c r="D24" s="6"/>
      <c r="E24" s="3"/>
      <c r="F24" s="5"/>
    </row>
    <row r="25" spans="2:6" ht="18" x14ac:dyDescent="0.25">
      <c r="B25" s="21" t="s">
        <v>3</v>
      </c>
      <c r="C25" s="3"/>
      <c r="D25" s="7" t="s">
        <v>4</v>
      </c>
      <c r="E25" s="3"/>
      <c r="F25" s="8" t="s">
        <v>24</v>
      </c>
    </row>
    <row r="26" spans="2:6" ht="15.75" x14ac:dyDescent="0.25">
      <c r="B26" s="6"/>
      <c r="C26" s="6"/>
      <c r="D26" s="6"/>
      <c r="E26" s="3"/>
      <c r="F26" s="9"/>
    </row>
    <row r="27" spans="2:6" ht="15.75" x14ac:dyDescent="0.25">
      <c r="B27" s="6" t="s">
        <v>5</v>
      </c>
      <c r="C27" s="10"/>
      <c r="D27" s="11">
        <f>160760529.6-5377227.8</f>
        <v>155383301.79999998</v>
      </c>
      <c r="E27" s="3"/>
      <c r="F27" s="11">
        <f>1861562592.97-265774219.41</f>
        <v>1595788373.5599999</v>
      </c>
    </row>
    <row r="28" spans="2:6" ht="15.75" x14ac:dyDescent="0.25">
      <c r="B28" s="6"/>
      <c r="C28" s="6"/>
      <c r="D28" s="13">
        <f>SUM(D27:D27)</f>
        <v>155383301.79999998</v>
      </c>
      <c r="E28" s="3"/>
      <c r="F28" s="13">
        <f>SUM(F27:F27)</f>
        <v>1595788373.5599999</v>
      </c>
    </row>
    <row r="29" spans="2:6" ht="15.75" x14ac:dyDescent="0.25">
      <c r="B29" s="6"/>
      <c r="C29" s="6"/>
      <c r="D29" s="6"/>
      <c r="E29" s="3"/>
      <c r="F29" s="5"/>
    </row>
    <row r="30" spans="2:6" ht="18" x14ac:dyDescent="0.25">
      <c r="B30" s="21" t="s">
        <v>6</v>
      </c>
      <c r="C30" s="6"/>
      <c r="D30" s="6"/>
      <c r="E30" s="3"/>
      <c r="F30" s="14"/>
    </row>
    <row r="31" spans="2:6" ht="18" x14ac:dyDescent="0.25">
      <c r="B31" s="21"/>
      <c r="C31" s="6"/>
      <c r="D31" s="6"/>
      <c r="E31" s="6"/>
      <c r="F31" s="14"/>
    </row>
    <row r="32" spans="2:6" ht="18" x14ac:dyDescent="0.25">
      <c r="B32" s="22" t="s">
        <v>7</v>
      </c>
      <c r="C32" s="6"/>
      <c r="D32" s="6"/>
      <c r="E32" s="6"/>
      <c r="F32" s="11"/>
    </row>
    <row r="33" spans="2:6" ht="15.75" x14ac:dyDescent="0.25">
      <c r="B33" s="6" t="s">
        <v>8</v>
      </c>
      <c r="C33" s="15" t="s">
        <v>9</v>
      </c>
      <c r="D33" s="11">
        <v>-153074798.06</v>
      </c>
      <c r="E33" s="11"/>
      <c r="F33" s="11">
        <v>-1772651093.71</v>
      </c>
    </row>
    <row r="34" spans="2:6" ht="15.75" x14ac:dyDescent="0.25">
      <c r="B34" s="6"/>
      <c r="C34" s="5"/>
      <c r="D34" s="5"/>
      <c r="E34" s="5"/>
      <c r="F34" s="6"/>
    </row>
    <row r="35" spans="2:6" ht="18" x14ac:dyDescent="0.25">
      <c r="B35" s="22" t="s">
        <v>10</v>
      </c>
      <c r="C35" s="5" t="s">
        <v>11</v>
      </c>
      <c r="D35" s="11"/>
      <c r="E35" s="11"/>
      <c r="F35" s="11"/>
    </row>
    <row r="36" spans="2:6" ht="15.75" x14ac:dyDescent="0.25">
      <c r="B36" s="10" t="s">
        <v>12</v>
      </c>
      <c r="C36" s="15" t="s">
        <v>13</v>
      </c>
      <c r="D36" s="11">
        <v>-13948987.189999999</v>
      </c>
      <c r="E36" s="11"/>
      <c r="F36" s="11">
        <v>-463144982.50999999</v>
      </c>
    </row>
    <row r="37" spans="2:6" ht="15.75" x14ac:dyDescent="0.25">
      <c r="B37" s="6"/>
      <c r="C37" s="5"/>
      <c r="D37" s="11"/>
      <c r="E37" s="11"/>
      <c r="F37" s="11" t="s">
        <v>11</v>
      </c>
    </row>
    <row r="38" spans="2:6" ht="18" x14ac:dyDescent="0.25">
      <c r="B38" s="22" t="s">
        <v>14</v>
      </c>
      <c r="C38" s="5" t="s">
        <v>11</v>
      </c>
      <c r="D38" s="11"/>
      <c r="E38" s="11"/>
      <c r="F38" s="14"/>
    </row>
    <row r="39" spans="2:6" ht="15.75" x14ac:dyDescent="0.25">
      <c r="B39" s="6" t="s">
        <v>15</v>
      </c>
      <c r="C39" s="15" t="s">
        <v>16</v>
      </c>
      <c r="D39" s="11">
        <v>-28134.04</v>
      </c>
      <c r="E39" s="3"/>
      <c r="F39" s="11">
        <v>-3541904.05</v>
      </c>
    </row>
    <row r="40" spans="2:6" ht="15.75" x14ac:dyDescent="0.25">
      <c r="B40" s="3"/>
      <c r="C40" s="5"/>
      <c r="D40" s="14">
        <f>SUM(D39:D39)</f>
        <v>-28134.04</v>
      </c>
      <c r="E40" s="3"/>
      <c r="F40" s="14">
        <f>SUM(F39:F39)</f>
        <v>-3541904.05</v>
      </c>
    </row>
    <row r="41" spans="2:6" ht="18" x14ac:dyDescent="0.25">
      <c r="B41" s="22" t="s">
        <v>17</v>
      </c>
      <c r="C41" s="5"/>
      <c r="D41" s="11"/>
      <c r="E41" s="3"/>
      <c r="F41" s="6"/>
    </row>
    <row r="42" spans="2:6" ht="15.75" x14ac:dyDescent="0.25">
      <c r="B42" s="6" t="s">
        <v>18</v>
      </c>
      <c r="C42" s="15" t="s">
        <v>19</v>
      </c>
      <c r="D42" s="14">
        <v>0</v>
      </c>
      <c r="E42" s="3"/>
      <c r="F42" s="14">
        <v>-21971210</v>
      </c>
    </row>
    <row r="43" spans="2:6" ht="15.75" x14ac:dyDescent="0.25">
      <c r="B43" s="6" t="s">
        <v>20</v>
      </c>
      <c r="C43" s="15" t="s">
        <v>21</v>
      </c>
      <c r="D43" s="12">
        <v>-266800</v>
      </c>
      <c r="E43" s="3"/>
      <c r="F43" s="12">
        <v>-170635789.37</v>
      </c>
    </row>
    <row r="44" spans="2:6" ht="15.75" x14ac:dyDescent="0.25">
      <c r="B44" s="6"/>
      <c r="C44" s="5"/>
      <c r="D44" s="14">
        <f>SUM(D42:D43)</f>
        <v>-266800</v>
      </c>
      <c r="E44" s="3"/>
      <c r="F44" s="14">
        <f>SUM(F42:F43)</f>
        <v>-192606999.37</v>
      </c>
    </row>
    <row r="45" spans="2:6" ht="15.75" x14ac:dyDescent="0.25">
      <c r="B45" s="6"/>
      <c r="C45" s="5"/>
      <c r="D45" s="6"/>
      <c r="E45" s="3"/>
      <c r="F45" s="6"/>
    </row>
    <row r="46" spans="2:6" ht="15.75" x14ac:dyDescent="0.25">
      <c r="B46" s="3"/>
      <c r="C46" s="5"/>
      <c r="D46" s="16">
        <f>+D33+D36+D40+D42+D44</f>
        <v>-167318719.28999999</v>
      </c>
      <c r="E46" s="3"/>
      <c r="F46" s="16">
        <f>+F33+F36+F40+F44</f>
        <v>-2431944979.6400003</v>
      </c>
    </row>
    <row r="47" spans="2:6" ht="15.75" x14ac:dyDescent="0.25">
      <c r="B47" s="6"/>
      <c r="C47" s="5"/>
      <c r="D47" s="11"/>
      <c r="E47" s="3"/>
      <c r="F47" s="11"/>
    </row>
    <row r="48" spans="2:6" ht="15.75" x14ac:dyDescent="0.25">
      <c r="B48" s="6" t="s">
        <v>26</v>
      </c>
      <c r="C48" s="5"/>
      <c r="D48" s="14">
        <f>5377227.8-9341775.02</f>
        <v>-3964547.2199999997</v>
      </c>
      <c r="E48" s="3"/>
      <c r="F48" s="14">
        <f>265774219.41-53875586.55</f>
        <v>211898632.86000001</v>
      </c>
    </row>
    <row r="49" spans="2:6" ht="15.75" x14ac:dyDescent="0.25">
      <c r="B49" s="6"/>
      <c r="C49" s="5"/>
      <c r="D49" s="14"/>
      <c r="E49" s="3"/>
      <c r="F49" s="14"/>
    </row>
    <row r="50" spans="2:6" ht="16.5" thickBot="1" x14ac:dyDescent="0.3">
      <c r="B50" s="3" t="s">
        <v>22</v>
      </c>
      <c r="C50" s="17" t="s">
        <v>23</v>
      </c>
      <c r="D50" s="18">
        <f>+D28+D46+D48</f>
        <v>-15899964.710000008</v>
      </c>
      <c r="E50" s="3"/>
      <c r="F50" s="18">
        <f>+F28+F46+F48</f>
        <v>-624257973.22000039</v>
      </c>
    </row>
    <row r="51" spans="2:6" ht="16.5" thickTop="1" x14ac:dyDescent="0.25">
      <c r="B51" s="6"/>
      <c r="C51" s="6"/>
      <c r="D51" s="6"/>
      <c r="E51" s="3"/>
      <c r="F51" s="6"/>
    </row>
    <row r="52" spans="2:6" x14ac:dyDescent="0.25">
      <c r="B52" s="19"/>
      <c r="C52" s="20"/>
      <c r="D52" s="20"/>
      <c r="E52" s="20"/>
      <c r="F52" s="1"/>
    </row>
    <row r="53" spans="2:6" x14ac:dyDescent="0.25">
      <c r="B53" s="1"/>
      <c r="C53" s="1"/>
      <c r="D53" s="1"/>
      <c r="E53" s="1"/>
      <c r="F53" s="1"/>
    </row>
  </sheetData>
  <mergeCells count="4">
    <mergeCell ref="B14:F14"/>
    <mergeCell ref="B15:F15"/>
    <mergeCell ref="B16:F16"/>
    <mergeCell ref="B17:F17"/>
  </mergeCells>
  <pageMargins left="0.70866141732283472" right="0.70866141732283472" top="1.1417322834645669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12"/>
  <sheetViews>
    <sheetView topLeftCell="K1" zoomScale="110" zoomScaleNormal="110" workbookViewId="0">
      <selection activeCell="F101" sqref="F101"/>
    </sheetView>
  </sheetViews>
  <sheetFormatPr baseColWidth="10" defaultColWidth="9.140625" defaultRowHeight="12.75" x14ac:dyDescent="0.2"/>
  <cols>
    <col min="1" max="1" width="13.28515625" style="25" hidden="1" customWidth="1"/>
    <col min="2" max="2" width="59.5703125" style="25" hidden="1" customWidth="1"/>
    <col min="3" max="3" width="11.7109375" style="25" hidden="1" customWidth="1"/>
    <col min="4" max="4" width="64.7109375" style="25" hidden="1" customWidth="1"/>
    <col min="5" max="5" width="13.28515625" style="25" customWidth="1"/>
    <col min="6" max="6" width="59.5703125" style="25" customWidth="1"/>
    <col min="7" max="7" width="5.42578125" style="27" hidden="1" customWidth="1"/>
    <col min="8" max="8" width="16.140625" style="27" bestFit="1" customWidth="1"/>
    <col min="9" max="9" width="18.42578125" style="27" bestFit="1" customWidth="1"/>
    <col min="10" max="10" width="16.5703125" style="25" bestFit="1" customWidth="1"/>
    <col min="11" max="11" width="18.42578125" style="25" bestFit="1" customWidth="1"/>
    <col min="12" max="12" width="14.140625" style="25" bestFit="1" customWidth="1"/>
    <col min="13" max="13" width="18.85546875" style="25" bestFit="1" customWidth="1"/>
    <col min="14" max="14" width="18.85546875" style="25" customWidth="1"/>
    <col min="15" max="15" width="15.85546875" style="25" bestFit="1" customWidth="1"/>
    <col min="16" max="16" width="17.5703125" style="25" bestFit="1" customWidth="1"/>
    <col min="17" max="18" width="18.28515625" style="242" bestFit="1" customWidth="1"/>
    <col min="19" max="19" width="14.7109375" style="242" bestFit="1" customWidth="1"/>
    <col min="20" max="20" width="16.28515625" style="242" bestFit="1" customWidth="1"/>
    <col min="21" max="259" width="9.140625" style="25"/>
    <col min="260" max="260" width="13.28515625" style="25" customWidth="1"/>
    <col min="261" max="261" width="59.5703125" style="25" customWidth="1"/>
    <col min="262" max="262" width="11.7109375" style="25" customWidth="1"/>
    <col min="263" max="263" width="0" style="25" hidden="1" customWidth="1"/>
    <col min="264" max="264" width="13.28515625" style="25" customWidth="1"/>
    <col min="265" max="265" width="59.5703125" style="25" customWidth="1"/>
    <col min="266" max="266" width="0" style="25" hidden="1" customWidth="1"/>
    <col min="267" max="267" width="12.5703125" style="25" bestFit="1" customWidth="1"/>
    <col min="268" max="268" width="14" style="25" bestFit="1" customWidth="1"/>
    <col min="269" max="515" width="9.140625" style="25"/>
    <col min="516" max="516" width="13.28515625" style="25" customWidth="1"/>
    <col min="517" max="517" width="59.5703125" style="25" customWidth="1"/>
    <col min="518" max="518" width="11.7109375" style="25" customWidth="1"/>
    <col min="519" max="519" width="0" style="25" hidden="1" customWidth="1"/>
    <col min="520" max="520" width="13.28515625" style="25" customWidth="1"/>
    <col min="521" max="521" width="59.5703125" style="25" customWidth="1"/>
    <col min="522" max="522" width="0" style="25" hidden="1" customWidth="1"/>
    <col min="523" max="523" width="12.5703125" style="25" bestFit="1" customWidth="1"/>
    <col min="524" max="524" width="14" style="25" bestFit="1" customWidth="1"/>
    <col min="525" max="771" width="9.140625" style="25"/>
    <col min="772" max="772" width="13.28515625" style="25" customWidth="1"/>
    <col min="773" max="773" width="59.5703125" style="25" customWidth="1"/>
    <col min="774" max="774" width="11.7109375" style="25" customWidth="1"/>
    <col min="775" max="775" width="0" style="25" hidden="1" customWidth="1"/>
    <col min="776" max="776" width="13.28515625" style="25" customWidth="1"/>
    <col min="777" max="777" width="59.5703125" style="25" customWidth="1"/>
    <col min="778" max="778" width="0" style="25" hidden="1" customWidth="1"/>
    <col min="779" max="779" width="12.5703125" style="25" bestFit="1" customWidth="1"/>
    <col min="780" max="780" width="14" style="25" bestFit="1" customWidth="1"/>
    <col min="781" max="1027" width="9.140625" style="25"/>
    <col min="1028" max="1028" width="13.28515625" style="25" customWidth="1"/>
    <col min="1029" max="1029" width="59.5703125" style="25" customWidth="1"/>
    <col min="1030" max="1030" width="11.7109375" style="25" customWidth="1"/>
    <col min="1031" max="1031" width="0" style="25" hidden="1" customWidth="1"/>
    <col min="1032" max="1032" width="13.28515625" style="25" customWidth="1"/>
    <col min="1033" max="1033" width="59.5703125" style="25" customWidth="1"/>
    <col min="1034" max="1034" width="0" style="25" hidden="1" customWidth="1"/>
    <col min="1035" max="1035" width="12.5703125" style="25" bestFit="1" customWidth="1"/>
    <col min="1036" max="1036" width="14" style="25" bestFit="1" customWidth="1"/>
    <col min="1037" max="1283" width="9.140625" style="25"/>
    <col min="1284" max="1284" width="13.28515625" style="25" customWidth="1"/>
    <col min="1285" max="1285" width="59.5703125" style="25" customWidth="1"/>
    <col min="1286" max="1286" width="11.7109375" style="25" customWidth="1"/>
    <col min="1287" max="1287" width="0" style="25" hidden="1" customWidth="1"/>
    <col min="1288" max="1288" width="13.28515625" style="25" customWidth="1"/>
    <col min="1289" max="1289" width="59.5703125" style="25" customWidth="1"/>
    <col min="1290" max="1290" width="0" style="25" hidden="1" customWidth="1"/>
    <col min="1291" max="1291" width="12.5703125" style="25" bestFit="1" customWidth="1"/>
    <col min="1292" max="1292" width="14" style="25" bestFit="1" customWidth="1"/>
    <col min="1293" max="1539" width="9.140625" style="25"/>
    <col min="1540" max="1540" width="13.28515625" style="25" customWidth="1"/>
    <col min="1541" max="1541" width="59.5703125" style="25" customWidth="1"/>
    <col min="1542" max="1542" width="11.7109375" style="25" customWidth="1"/>
    <col min="1543" max="1543" width="0" style="25" hidden="1" customWidth="1"/>
    <col min="1544" max="1544" width="13.28515625" style="25" customWidth="1"/>
    <col min="1545" max="1545" width="59.5703125" style="25" customWidth="1"/>
    <col min="1546" max="1546" width="0" style="25" hidden="1" customWidth="1"/>
    <col min="1547" max="1547" width="12.5703125" style="25" bestFit="1" customWidth="1"/>
    <col min="1548" max="1548" width="14" style="25" bestFit="1" customWidth="1"/>
    <col min="1549" max="1795" width="9.140625" style="25"/>
    <col min="1796" max="1796" width="13.28515625" style="25" customWidth="1"/>
    <col min="1797" max="1797" width="59.5703125" style="25" customWidth="1"/>
    <col min="1798" max="1798" width="11.7109375" style="25" customWidth="1"/>
    <col min="1799" max="1799" width="0" style="25" hidden="1" customWidth="1"/>
    <col min="1800" max="1800" width="13.28515625" style="25" customWidth="1"/>
    <col min="1801" max="1801" width="59.5703125" style="25" customWidth="1"/>
    <col min="1802" max="1802" width="0" style="25" hidden="1" customWidth="1"/>
    <col min="1803" max="1803" width="12.5703125" style="25" bestFit="1" customWidth="1"/>
    <col min="1804" max="1804" width="14" style="25" bestFit="1" customWidth="1"/>
    <col min="1805" max="2051" width="9.140625" style="25"/>
    <col min="2052" max="2052" width="13.28515625" style="25" customWidth="1"/>
    <col min="2053" max="2053" width="59.5703125" style="25" customWidth="1"/>
    <col min="2054" max="2054" width="11.7109375" style="25" customWidth="1"/>
    <col min="2055" max="2055" width="0" style="25" hidden="1" customWidth="1"/>
    <col min="2056" max="2056" width="13.28515625" style="25" customWidth="1"/>
    <col min="2057" max="2057" width="59.5703125" style="25" customWidth="1"/>
    <col min="2058" max="2058" width="0" style="25" hidden="1" customWidth="1"/>
    <col min="2059" max="2059" width="12.5703125" style="25" bestFit="1" customWidth="1"/>
    <col min="2060" max="2060" width="14" style="25" bestFit="1" customWidth="1"/>
    <col min="2061" max="2307" width="9.140625" style="25"/>
    <col min="2308" max="2308" width="13.28515625" style="25" customWidth="1"/>
    <col min="2309" max="2309" width="59.5703125" style="25" customWidth="1"/>
    <col min="2310" max="2310" width="11.7109375" style="25" customWidth="1"/>
    <col min="2311" max="2311" width="0" style="25" hidden="1" customWidth="1"/>
    <col min="2312" max="2312" width="13.28515625" style="25" customWidth="1"/>
    <col min="2313" max="2313" width="59.5703125" style="25" customWidth="1"/>
    <col min="2314" max="2314" width="0" style="25" hidden="1" customWidth="1"/>
    <col min="2315" max="2315" width="12.5703125" style="25" bestFit="1" customWidth="1"/>
    <col min="2316" max="2316" width="14" style="25" bestFit="1" customWidth="1"/>
    <col min="2317" max="2563" width="9.140625" style="25"/>
    <col min="2564" max="2564" width="13.28515625" style="25" customWidth="1"/>
    <col min="2565" max="2565" width="59.5703125" style="25" customWidth="1"/>
    <col min="2566" max="2566" width="11.7109375" style="25" customWidth="1"/>
    <col min="2567" max="2567" width="0" style="25" hidden="1" customWidth="1"/>
    <col min="2568" max="2568" width="13.28515625" style="25" customWidth="1"/>
    <col min="2569" max="2569" width="59.5703125" style="25" customWidth="1"/>
    <col min="2570" max="2570" width="0" style="25" hidden="1" customWidth="1"/>
    <col min="2571" max="2571" width="12.5703125" style="25" bestFit="1" customWidth="1"/>
    <col min="2572" max="2572" width="14" style="25" bestFit="1" customWidth="1"/>
    <col min="2573" max="2819" width="9.140625" style="25"/>
    <col min="2820" max="2820" width="13.28515625" style="25" customWidth="1"/>
    <col min="2821" max="2821" width="59.5703125" style="25" customWidth="1"/>
    <col min="2822" max="2822" width="11.7109375" style="25" customWidth="1"/>
    <col min="2823" max="2823" width="0" style="25" hidden="1" customWidth="1"/>
    <col min="2824" max="2824" width="13.28515625" style="25" customWidth="1"/>
    <col min="2825" max="2825" width="59.5703125" style="25" customWidth="1"/>
    <col min="2826" max="2826" width="0" style="25" hidden="1" customWidth="1"/>
    <col min="2827" max="2827" width="12.5703125" style="25" bestFit="1" customWidth="1"/>
    <col min="2828" max="2828" width="14" style="25" bestFit="1" customWidth="1"/>
    <col min="2829" max="3075" width="9.140625" style="25"/>
    <col min="3076" max="3076" width="13.28515625" style="25" customWidth="1"/>
    <col min="3077" max="3077" width="59.5703125" style="25" customWidth="1"/>
    <col min="3078" max="3078" width="11.7109375" style="25" customWidth="1"/>
    <col min="3079" max="3079" width="0" style="25" hidden="1" customWidth="1"/>
    <col min="3080" max="3080" width="13.28515625" style="25" customWidth="1"/>
    <col min="3081" max="3081" width="59.5703125" style="25" customWidth="1"/>
    <col min="3082" max="3082" width="0" style="25" hidden="1" customWidth="1"/>
    <col min="3083" max="3083" width="12.5703125" style="25" bestFit="1" customWidth="1"/>
    <col min="3084" max="3084" width="14" style="25" bestFit="1" customWidth="1"/>
    <col min="3085" max="3331" width="9.140625" style="25"/>
    <col min="3332" max="3332" width="13.28515625" style="25" customWidth="1"/>
    <col min="3333" max="3333" width="59.5703125" style="25" customWidth="1"/>
    <col min="3334" max="3334" width="11.7109375" style="25" customWidth="1"/>
    <col min="3335" max="3335" width="0" style="25" hidden="1" customWidth="1"/>
    <col min="3336" max="3336" width="13.28515625" style="25" customWidth="1"/>
    <col min="3337" max="3337" width="59.5703125" style="25" customWidth="1"/>
    <col min="3338" max="3338" width="0" style="25" hidden="1" customWidth="1"/>
    <col min="3339" max="3339" width="12.5703125" style="25" bestFit="1" customWidth="1"/>
    <col min="3340" max="3340" width="14" style="25" bestFit="1" customWidth="1"/>
    <col min="3341" max="3587" width="9.140625" style="25"/>
    <col min="3588" max="3588" width="13.28515625" style="25" customWidth="1"/>
    <col min="3589" max="3589" width="59.5703125" style="25" customWidth="1"/>
    <col min="3590" max="3590" width="11.7109375" style="25" customWidth="1"/>
    <col min="3591" max="3591" width="0" style="25" hidden="1" customWidth="1"/>
    <col min="3592" max="3592" width="13.28515625" style="25" customWidth="1"/>
    <col min="3593" max="3593" width="59.5703125" style="25" customWidth="1"/>
    <col min="3594" max="3594" width="0" style="25" hidden="1" customWidth="1"/>
    <col min="3595" max="3595" width="12.5703125" style="25" bestFit="1" customWidth="1"/>
    <col min="3596" max="3596" width="14" style="25" bestFit="1" customWidth="1"/>
    <col min="3597" max="3843" width="9.140625" style="25"/>
    <col min="3844" max="3844" width="13.28515625" style="25" customWidth="1"/>
    <col min="3845" max="3845" width="59.5703125" style="25" customWidth="1"/>
    <col min="3846" max="3846" width="11.7109375" style="25" customWidth="1"/>
    <col min="3847" max="3847" width="0" style="25" hidden="1" customWidth="1"/>
    <col min="3848" max="3848" width="13.28515625" style="25" customWidth="1"/>
    <col min="3849" max="3849" width="59.5703125" style="25" customWidth="1"/>
    <col min="3850" max="3850" width="0" style="25" hidden="1" customWidth="1"/>
    <col min="3851" max="3851" width="12.5703125" style="25" bestFit="1" customWidth="1"/>
    <col min="3852" max="3852" width="14" style="25" bestFit="1" customWidth="1"/>
    <col min="3853" max="4099" width="9.140625" style="25"/>
    <col min="4100" max="4100" width="13.28515625" style="25" customWidth="1"/>
    <col min="4101" max="4101" width="59.5703125" style="25" customWidth="1"/>
    <col min="4102" max="4102" width="11.7109375" style="25" customWidth="1"/>
    <col min="4103" max="4103" width="0" style="25" hidden="1" customWidth="1"/>
    <col min="4104" max="4104" width="13.28515625" style="25" customWidth="1"/>
    <col min="4105" max="4105" width="59.5703125" style="25" customWidth="1"/>
    <col min="4106" max="4106" width="0" style="25" hidden="1" customWidth="1"/>
    <col min="4107" max="4107" width="12.5703125" style="25" bestFit="1" customWidth="1"/>
    <col min="4108" max="4108" width="14" style="25" bestFit="1" customWidth="1"/>
    <col min="4109" max="4355" width="9.140625" style="25"/>
    <col min="4356" max="4356" width="13.28515625" style="25" customWidth="1"/>
    <col min="4357" max="4357" width="59.5703125" style="25" customWidth="1"/>
    <col min="4358" max="4358" width="11.7109375" style="25" customWidth="1"/>
    <col min="4359" max="4359" width="0" style="25" hidden="1" customWidth="1"/>
    <col min="4360" max="4360" width="13.28515625" style="25" customWidth="1"/>
    <col min="4361" max="4361" width="59.5703125" style="25" customWidth="1"/>
    <col min="4362" max="4362" width="0" style="25" hidden="1" customWidth="1"/>
    <col min="4363" max="4363" width="12.5703125" style="25" bestFit="1" customWidth="1"/>
    <col min="4364" max="4364" width="14" style="25" bestFit="1" customWidth="1"/>
    <col min="4365" max="4611" width="9.140625" style="25"/>
    <col min="4612" max="4612" width="13.28515625" style="25" customWidth="1"/>
    <col min="4613" max="4613" width="59.5703125" style="25" customWidth="1"/>
    <col min="4614" max="4614" width="11.7109375" style="25" customWidth="1"/>
    <col min="4615" max="4615" width="0" style="25" hidden="1" customWidth="1"/>
    <col min="4616" max="4616" width="13.28515625" style="25" customWidth="1"/>
    <col min="4617" max="4617" width="59.5703125" style="25" customWidth="1"/>
    <col min="4618" max="4618" width="0" style="25" hidden="1" customWidth="1"/>
    <col min="4619" max="4619" width="12.5703125" style="25" bestFit="1" customWidth="1"/>
    <col min="4620" max="4620" width="14" style="25" bestFit="1" customWidth="1"/>
    <col min="4621" max="4867" width="9.140625" style="25"/>
    <col min="4868" max="4868" width="13.28515625" style="25" customWidth="1"/>
    <col min="4869" max="4869" width="59.5703125" style="25" customWidth="1"/>
    <col min="4870" max="4870" width="11.7109375" style="25" customWidth="1"/>
    <col min="4871" max="4871" width="0" style="25" hidden="1" customWidth="1"/>
    <col min="4872" max="4872" width="13.28515625" style="25" customWidth="1"/>
    <col min="4873" max="4873" width="59.5703125" style="25" customWidth="1"/>
    <col min="4874" max="4874" width="0" style="25" hidden="1" customWidth="1"/>
    <col min="4875" max="4875" width="12.5703125" style="25" bestFit="1" customWidth="1"/>
    <col min="4876" max="4876" width="14" style="25" bestFit="1" customWidth="1"/>
    <col min="4877" max="5123" width="9.140625" style="25"/>
    <col min="5124" max="5124" width="13.28515625" style="25" customWidth="1"/>
    <col min="5125" max="5125" width="59.5703125" style="25" customWidth="1"/>
    <col min="5126" max="5126" width="11.7109375" style="25" customWidth="1"/>
    <col min="5127" max="5127" width="0" style="25" hidden="1" customWidth="1"/>
    <col min="5128" max="5128" width="13.28515625" style="25" customWidth="1"/>
    <col min="5129" max="5129" width="59.5703125" style="25" customWidth="1"/>
    <col min="5130" max="5130" width="0" style="25" hidden="1" customWidth="1"/>
    <col min="5131" max="5131" width="12.5703125" style="25" bestFit="1" customWidth="1"/>
    <col min="5132" max="5132" width="14" style="25" bestFit="1" customWidth="1"/>
    <col min="5133" max="5379" width="9.140625" style="25"/>
    <col min="5380" max="5380" width="13.28515625" style="25" customWidth="1"/>
    <col min="5381" max="5381" width="59.5703125" style="25" customWidth="1"/>
    <col min="5382" max="5382" width="11.7109375" style="25" customWidth="1"/>
    <col min="5383" max="5383" width="0" style="25" hidden="1" customWidth="1"/>
    <col min="5384" max="5384" width="13.28515625" style="25" customWidth="1"/>
    <col min="5385" max="5385" width="59.5703125" style="25" customWidth="1"/>
    <col min="5386" max="5386" width="0" style="25" hidden="1" customWidth="1"/>
    <col min="5387" max="5387" width="12.5703125" style="25" bestFit="1" customWidth="1"/>
    <col min="5388" max="5388" width="14" style="25" bestFit="1" customWidth="1"/>
    <col min="5389" max="5635" width="9.140625" style="25"/>
    <col min="5636" max="5636" width="13.28515625" style="25" customWidth="1"/>
    <col min="5637" max="5637" width="59.5703125" style="25" customWidth="1"/>
    <col min="5638" max="5638" width="11.7109375" style="25" customWidth="1"/>
    <col min="5639" max="5639" width="0" style="25" hidden="1" customWidth="1"/>
    <col min="5640" max="5640" width="13.28515625" style="25" customWidth="1"/>
    <col min="5641" max="5641" width="59.5703125" style="25" customWidth="1"/>
    <col min="5642" max="5642" width="0" style="25" hidden="1" customWidth="1"/>
    <col min="5643" max="5643" width="12.5703125" style="25" bestFit="1" customWidth="1"/>
    <col min="5644" max="5644" width="14" style="25" bestFit="1" customWidth="1"/>
    <col min="5645" max="5891" width="9.140625" style="25"/>
    <col min="5892" max="5892" width="13.28515625" style="25" customWidth="1"/>
    <col min="5893" max="5893" width="59.5703125" style="25" customWidth="1"/>
    <col min="5894" max="5894" width="11.7109375" style="25" customWidth="1"/>
    <col min="5895" max="5895" width="0" style="25" hidden="1" customWidth="1"/>
    <col min="5896" max="5896" width="13.28515625" style="25" customWidth="1"/>
    <col min="5897" max="5897" width="59.5703125" style="25" customWidth="1"/>
    <col min="5898" max="5898" width="0" style="25" hidden="1" customWidth="1"/>
    <col min="5899" max="5899" width="12.5703125" style="25" bestFit="1" customWidth="1"/>
    <col min="5900" max="5900" width="14" style="25" bestFit="1" customWidth="1"/>
    <col min="5901" max="6147" width="9.140625" style="25"/>
    <col min="6148" max="6148" width="13.28515625" style="25" customWidth="1"/>
    <col min="6149" max="6149" width="59.5703125" style="25" customWidth="1"/>
    <col min="6150" max="6150" width="11.7109375" style="25" customWidth="1"/>
    <col min="6151" max="6151" width="0" style="25" hidden="1" customWidth="1"/>
    <col min="6152" max="6152" width="13.28515625" style="25" customWidth="1"/>
    <col min="6153" max="6153" width="59.5703125" style="25" customWidth="1"/>
    <col min="6154" max="6154" width="0" style="25" hidden="1" customWidth="1"/>
    <col min="6155" max="6155" width="12.5703125" style="25" bestFit="1" customWidth="1"/>
    <col min="6156" max="6156" width="14" style="25" bestFit="1" customWidth="1"/>
    <col min="6157" max="6403" width="9.140625" style="25"/>
    <col min="6404" max="6404" width="13.28515625" style="25" customWidth="1"/>
    <col min="6405" max="6405" width="59.5703125" style="25" customWidth="1"/>
    <col min="6406" max="6406" width="11.7109375" style="25" customWidth="1"/>
    <col min="6407" max="6407" width="0" style="25" hidden="1" customWidth="1"/>
    <col min="6408" max="6408" width="13.28515625" style="25" customWidth="1"/>
    <col min="6409" max="6409" width="59.5703125" style="25" customWidth="1"/>
    <col min="6410" max="6410" width="0" style="25" hidden="1" customWidth="1"/>
    <col min="6411" max="6411" width="12.5703125" style="25" bestFit="1" customWidth="1"/>
    <col min="6412" max="6412" width="14" style="25" bestFit="1" customWidth="1"/>
    <col min="6413" max="6659" width="9.140625" style="25"/>
    <col min="6660" max="6660" width="13.28515625" style="25" customWidth="1"/>
    <col min="6661" max="6661" width="59.5703125" style="25" customWidth="1"/>
    <col min="6662" max="6662" width="11.7109375" style="25" customWidth="1"/>
    <col min="6663" max="6663" width="0" style="25" hidden="1" customWidth="1"/>
    <col min="6664" max="6664" width="13.28515625" style="25" customWidth="1"/>
    <col min="6665" max="6665" width="59.5703125" style="25" customWidth="1"/>
    <col min="6666" max="6666" width="0" style="25" hidden="1" customWidth="1"/>
    <col min="6667" max="6667" width="12.5703125" style="25" bestFit="1" customWidth="1"/>
    <col min="6668" max="6668" width="14" style="25" bestFit="1" customWidth="1"/>
    <col min="6669" max="6915" width="9.140625" style="25"/>
    <col min="6916" max="6916" width="13.28515625" style="25" customWidth="1"/>
    <col min="6917" max="6917" width="59.5703125" style="25" customWidth="1"/>
    <col min="6918" max="6918" width="11.7109375" style="25" customWidth="1"/>
    <col min="6919" max="6919" width="0" style="25" hidden="1" customWidth="1"/>
    <col min="6920" max="6920" width="13.28515625" style="25" customWidth="1"/>
    <col min="6921" max="6921" width="59.5703125" style="25" customWidth="1"/>
    <col min="6922" max="6922" width="0" style="25" hidden="1" customWidth="1"/>
    <col min="6923" max="6923" width="12.5703125" style="25" bestFit="1" customWidth="1"/>
    <col min="6924" max="6924" width="14" style="25" bestFit="1" customWidth="1"/>
    <col min="6925" max="7171" width="9.140625" style="25"/>
    <col min="7172" max="7172" width="13.28515625" style="25" customWidth="1"/>
    <col min="7173" max="7173" width="59.5703125" style="25" customWidth="1"/>
    <col min="7174" max="7174" width="11.7109375" style="25" customWidth="1"/>
    <col min="7175" max="7175" width="0" style="25" hidden="1" customWidth="1"/>
    <col min="7176" max="7176" width="13.28515625" style="25" customWidth="1"/>
    <col min="7177" max="7177" width="59.5703125" style="25" customWidth="1"/>
    <col min="7178" max="7178" width="0" style="25" hidden="1" customWidth="1"/>
    <col min="7179" max="7179" width="12.5703125" style="25" bestFit="1" customWidth="1"/>
    <col min="7180" max="7180" width="14" style="25" bestFit="1" customWidth="1"/>
    <col min="7181" max="7427" width="9.140625" style="25"/>
    <col min="7428" max="7428" width="13.28515625" style="25" customWidth="1"/>
    <col min="7429" max="7429" width="59.5703125" style="25" customWidth="1"/>
    <col min="7430" max="7430" width="11.7109375" style="25" customWidth="1"/>
    <col min="7431" max="7431" width="0" style="25" hidden="1" customWidth="1"/>
    <col min="7432" max="7432" width="13.28515625" style="25" customWidth="1"/>
    <col min="7433" max="7433" width="59.5703125" style="25" customWidth="1"/>
    <col min="7434" max="7434" width="0" style="25" hidden="1" customWidth="1"/>
    <col min="7435" max="7435" width="12.5703125" style="25" bestFit="1" customWidth="1"/>
    <col min="7436" max="7436" width="14" style="25" bestFit="1" customWidth="1"/>
    <col min="7437" max="7683" width="9.140625" style="25"/>
    <col min="7684" max="7684" width="13.28515625" style="25" customWidth="1"/>
    <col min="7685" max="7685" width="59.5703125" style="25" customWidth="1"/>
    <col min="7686" max="7686" width="11.7109375" style="25" customWidth="1"/>
    <col min="7687" max="7687" width="0" style="25" hidden="1" customWidth="1"/>
    <col min="7688" max="7688" width="13.28515625" style="25" customWidth="1"/>
    <col min="7689" max="7689" width="59.5703125" style="25" customWidth="1"/>
    <col min="7690" max="7690" width="0" style="25" hidden="1" customWidth="1"/>
    <col min="7691" max="7691" width="12.5703125" style="25" bestFit="1" customWidth="1"/>
    <col min="7692" max="7692" width="14" style="25" bestFit="1" customWidth="1"/>
    <col min="7693" max="7939" width="9.140625" style="25"/>
    <col min="7940" max="7940" width="13.28515625" style="25" customWidth="1"/>
    <col min="7941" max="7941" width="59.5703125" style="25" customWidth="1"/>
    <col min="7942" max="7942" width="11.7109375" style="25" customWidth="1"/>
    <col min="7943" max="7943" width="0" style="25" hidden="1" customWidth="1"/>
    <col min="7944" max="7944" width="13.28515625" style="25" customWidth="1"/>
    <col min="7945" max="7945" width="59.5703125" style="25" customWidth="1"/>
    <col min="7946" max="7946" width="0" style="25" hidden="1" customWidth="1"/>
    <col min="7947" max="7947" width="12.5703125" style="25" bestFit="1" customWidth="1"/>
    <col min="7948" max="7948" width="14" style="25" bestFit="1" customWidth="1"/>
    <col min="7949" max="8195" width="9.140625" style="25"/>
    <col min="8196" max="8196" width="13.28515625" style="25" customWidth="1"/>
    <col min="8197" max="8197" width="59.5703125" style="25" customWidth="1"/>
    <col min="8198" max="8198" width="11.7109375" style="25" customWidth="1"/>
    <col min="8199" max="8199" width="0" style="25" hidden="1" customWidth="1"/>
    <col min="8200" max="8200" width="13.28515625" style="25" customWidth="1"/>
    <col min="8201" max="8201" width="59.5703125" style="25" customWidth="1"/>
    <col min="8202" max="8202" width="0" style="25" hidden="1" customWidth="1"/>
    <col min="8203" max="8203" width="12.5703125" style="25" bestFit="1" customWidth="1"/>
    <col min="8204" max="8204" width="14" style="25" bestFit="1" customWidth="1"/>
    <col min="8205" max="8451" width="9.140625" style="25"/>
    <col min="8452" max="8452" width="13.28515625" style="25" customWidth="1"/>
    <col min="8453" max="8453" width="59.5703125" style="25" customWidth="1"/>
    <col min="8454" max="8454" width="11.7109375" style="25" customWidth="1"/>
    <col min="8455" max="8455" width="0" style="25" hidden="1" customWidth="1"/>
    <col min="8456" max="8456" width="13.28515625" style="25" customWidth="1"/>
    <col min="8457" max="8457" width="59.5703125" style="25" customWidth="1"/>
    <col min="8458" max="8458" width="0" style="25" hidden="1" customWidth="1"/>
    <col min="8459" max="8459" width="12.5703125" style="25" bestFit="1" customWidth="1"/>
    <col min="8460" max="8460" width="14" style="25" bestFit="1" customWidth="1"/>
    <col min="8461" max="8707" width="9.140625" style="25"/>
    <col min="8708" max="8708" width="13.28515625" style="25" customWidth="1"/>
    <col min="8709" max="8709" width="59.5703125" style="25" customWidth="1"/>
    <col min="8710" max="8710" width="11.7109375" style="25" customWidth="1"/>
    <col min="8711" max="8711" width="0" style="25" hidden="1" customWidth="1"/>
    <col min="8712" max="8712" width="13.28515625" style="25" customWidth="1"/>
    <col min="8713" max="8713" width="59.5703125" style="25" customWidth="1"/>
    <col min="8714" max="8714" width="0" style="25" hidden="1" customWidth="1"/>
    <col min="8715" max="8715" width="12.5703125" style="25" bestFit="1" customWidth="1"/>
    <col min="8716" max="8716" width="14" style="25" bestFit="1" customWidth="1"/>
    <col min="8717" max="8963" width="9.140625" style="25"/>
    <col min="8964" max="8964" width="13.28515625" style="25" customWidth="1"/>
    <col min="8965" max="8965" width="59.5703125" style="25" customWidth="1"/>
    <col min="8966" max="8966" width="11.7109375" style="25" customWidth="1"/>
    <col min="8967" max="8967" width="0" style="25" hidden="1" customWidth="1"/>
    <col min="8968" max="8968" width="13.28515625" style="25" customWidth="1"/>
    <col min="8969" max="8969" width="59.5703125" style="25" customWidth="1"/>
    <col min="8970" max="8970" width="0" style="25" hidden="1" customWidth="1"/>
    <col min="8971" max="8971" width="12.5703125" style="25" bestFit="1" customWidth="1"/>
    <col min="8972" max="8972" width="14" style="25" bestFit="1" customWidth="1"/>
    <col min="8973" max="9219" width="9.140625" style="25"/>
    <col min="9220" max="9220" width="13.28515625" style="25" customWidth="1"/>
    <col min="9221" max="9221" width="59.5703125" style="25" customWidth="1"/>
    <col min="9222" max="9222" width="11.7109375" style="25" customWidth="1"/>
    <col min="9223" max="9223" width="0" style="25" hidden="1" customWidth="1"/>
    <col min="9224" max="9224" width="13.28515625" style="25" customWidth="1"/>
    <col min="9225" max="9225" width="59.5703125" style="25" customWidth="1"/>
    <col min="9226" max="9226" width="0" style="25" hidden="1" customWidth="1"/>
    <col min="9227" max="9227" width="12.5703125" style="25" bestFit="1" customWidth="1"/>
    <col min="9228" max="9228" width="14" style="25" bestFit="1" customWidth="1"/>
    <col min="9229" max="9475" width="9.140625" style="25"/>
    <col min="9476" max="9476" width="13.28515625" style="25" customWidth="1"/>
    <col min="9477" max="9477" width="59.5703125" style="25" customWidth="1"/>
    <col min="9478" max="9478" width="11.7109375" style="25" customWidth="1"/>
    <col min="9479" max="9479" width="0" style="25" hidden="1" customWidth="1"/>
    <col min="9480" max="9480" width="13.28515625" style="25" customWidth="1"/>
    <col min="9481" max="9481" width="59.5703125" style="25" customWidth="1"/>
    <col min="9482" max="9482" width="0" style="25" hidden="1" customWidth="1"/>
    <col min="9483" max="9483" width="12.5703125" style="25" bestFit="1" customWidth="1"/>
    <col min="9484" max="9484" width="14" style="25" bestFit="1" customWidth="1"/>
    <col min="9485" max="9731" width="9.140625" style="25"/>
    <col min="9732" max="9732" width="13.28515625" style="25" customWidth="1"/>
    <col min="9733" max="9733" width="59.5703125" style="25" customWidth="1"/>
    <col min="9734" max="9734" width="11.7109375" style="25" customWidth="1"/>
    <col min="9735" max="9735" width="0" style="25" hidden="1" customWidth="1"/>
    <col min="9736" max="9736" width="13.28515625" style="25" customWidth="1"/>
    <col min="9737" max="9737" width="59.5703125" style="25" customWidth="1"/>
    <col min="9738" max="9738" width="0" style="25" hidden="1" customWidth="1"/>
    <col min="9739" max="9739" width="12.5703125" style="25" bestFit="1" customWidth="1"/>
    <col min="9740" max="9740" width="14" style="25" bestFit="1" customWidth="1"/>
    <col min="9741" max="9987" width="9.140625" style="25"/>
    <col min="9988" max="9988" width="13.28515625" style="25" customWidth="1"/>
    <col min="9989" max="9989" width="59.5703125" style="25" customWidth="1"/>
    <col min="9990" max="9990" width="11.7109375" style="25" customWidth="1"/>
    <col min="9991" max="9991" width="0" style="25" hidden="1" customWidth="1"/>
    <col min="9992" max="9992" width="13.28515625" style="25" customWidth="1"/>
    <col min="9993" max="9993" width="59.5703125" style="25" customWidth="1"/>
    <col min="9994" max="9994" width="0" style="25" hidden="1" customWidth="1"/>
    <col min="9995" max="9995" width="12.5703125" style="25" bestFit="1" customWidth="1"/>
    <col min="9996" max="9996" width="14" style="25" bestFit="1" customWidth="1"/>
    <col min="9997" max="10243" width="9.140625" style="25"/>
    <col min="10244" max="10244" width="13.28515625" style="25" customWidth="1"/>
    <col min="10245" max="10245" width="59.5703125" style="25" customWidth="1"/>
    <col min="10246" max="10246" width="11.7109375" style="25" customWidth="1"/>
    <col min="10247" max="10247" width="0" style="25" hidden="1" customWidth="1"/>
    <col min="10248" max="10248" width="13.28515625" style="25" customWidth="1"/>
    <col min="10249" max="10249" width="59.5703125" style="25" customWidth="1"/>
    <col min="10250" max="10250" width="0" style="25" hidden="1" customWidth="1"/>
    <col min="10251" max="10251" width="12.5703125" style="25" bestFit="1" customWidth="1"/>
    <col min="10252" max="10252" width="14" style="25" bestFit="1" customWidth="1"/>
    <col min="10253" max="10499" width="9.140625" style="25"/>
    <col min="10500" max="10500" width="13.28515625" style="25" customWidth="1"/>
    <col min="10501" max="10501" width="59.5703125" style="25" customWidth="1"/>
    <col min="10502" max="10502" width="11.7109375" style="25" customWidth="1"/>
    <col min="10503" max="10503" width="0" style="25" hidden="1" customWidth="1"/>
    <col min="10504" max="10504" width="13.28515625" style="25" customWidth="1"/>
    <col min="10505" max="10505" width="59.5703125" style="25" customWidth="1"/>
    <col min="10506" max="10506" width="0" style="25" hidden="1" customWidth="1"/>
    <col min="10507" max="10507" width="12.5703125" style="25" bestFit="1" customWidth="1"/>
    <col min="10508" max="10508" width="14" style="25" bestFit="1" customWidth="1"/>
    <col min="10509" max="10755" width="9.140625" style="25"/>
    <col min="10756" max="10756" width="13.28515625" style="25" customWidth="1"/>
    <col min="10757" max="10757" width="59.5703125" style="25" customWidth="1"/>
    <col min="10758" max="10758" width="11.7109375" style="25" customWidth="1"/>
    <col min="10759" max="10759" width="0" style="25" hidden="1" customWidth="1"/>
    <col min="10760" max="10760" width="13.28515625" style="25" customWidth="1"/>
    <col min="10761" max="10761" width="59.5703125" style="25" customWidth="1"/>
    <col min="10762" max="10762" width="0" style="25" hidden="1" customWidth="1"/>
    <col min="10763" max="10763" width="12.5703125" style="25" bestFit="1" customWidth="1"/>
    <col min="10764" max="10764" width="14" style="25" bestFit="1" customWidth="1"/>
    <col min="10765" max="11011" width="9.140625" style="25"/>
    <col min="11012" max="11012" width="13.28515625" style="25" customWidth="1"/>
    <col min="11013" max="11013" width="59.5703125" style="25" customWidth="1"/>
    <col min="11014" max="11014" width="11.7109375" style="25" customWidth="1"/>
    <col min="11015" max="11015" width="0" style="25" hidden="1" customWidth="1"/>
    <col min="11016" max="11016" width="13.28515625" style="25" customWidth="1"/>
    <col min="11017" max="11017" width="59.5703125" style="25" customWidth="1"/>
    <col min="11018" max="11018" width="0" style="25" hidden="1" customWidth="1"/>
    <col min="11019" max="11019" width="12.5703125" style="25" bestFit="1" customWidth="1"/>
    <col min="11020" max="11020" width="14" style="25" bestFit="1" customWidth="1"/>
    <col min="11021" max="11267" width="9.140625" style="25"/>
    <col min="11268" max="11268" width="13.28515625" style="25" customWidth="1"/>
    <col min="11269" max="11269" width="59.5703125" style="25" customWidth="1"/>
    <col min="11270" max="11270" width="11.7109375" style="25" customWidth="1"/>
    <col min="11271" max="11271" width="0" style="25" hidden="1" customWidth="1"/>
    <col min="11272" max="11272" width="13.28515625" style="25" customWidth="1"/>
    <col min="11273" max="11273" width="59.5703125" style="25" customWidth="1"/>
    <col min="11274" max="11274" width="0" style="25" hidden="1" customWidth="1"/>
    <col min="11275" max="11275" width="12.5703125" style="25" bestFit="1" customWidth="1"/>
    <col min="11276" max="11276" width="14" style="25" bestFit="1" customWidth="1"/>
    <col min="11277" max="11523" width="9.140625" style="25"/>
    <col min="11524" max="11524" width="13.28515625" style="25" customWidth="1"/>
    <col min="11525" max="11525" width="59.5703125" style="25" customWidth="1"/>
    <col min="11526" max="11526" width="11.7109375" style="25" customWidth="1"/>
    <col min="11527" max="11527" width="0" style="25" hidden="1" customWidth="1"/>
    <col min="11528" max="11528" width="13.28515625" style="25" customWidth="1"/>
    <col min="11529" max="11529" width="59.5703125" style="25" customWidth="1"/>
    <col min="11530" max="11530" width="0" style="25" hidden="1" customWidth="1"/>
    <col min="11531" max="11531" width="12.5703125" style="25" bestFit="1" customWidth="1"/>
    <col min="11532" max="11532" width="14" style="25" bestFit="1" customWidth="1"/>
    <col min="11533" max="11779" width="9.140625" style="25"/>
    <col min="11780" max="11780" width="13.28515625" style="25" customWidth="1"/>
    <col min="11781" max="11781" width="59.5703125" style="25" customWidth="1"/>
    <col min="11782" max="11782" width="11.7109375" style="25" customWidth="1"/>
    <col min="11783" max="11783" width="0" style="25" hidden="1" customWidth="1"/>
    <col min="11784" max="11784" width="13.28515625" style="25" customWidth="1"/>
    <col min="11785" max="11785" width="59.5703125" style="25" customWidth="1"/>
    <col min="11786" max="11786" width="0" style="25" hidden="1" customWidth="1"/>
    <col min="11787" max="11787" width="12.5703125" style="25" bestFit="1" customWidth="1"/>
    <col min="11788" max="11788" width="14" style="25" bestFit="1" customWidth="1"/>
    <col min="11789" max="12035" width="9.140625" style="25"/>
    <col min="12036" max="12036" width="13.28515625" style="25" customWidth="1"/>
    <col min="12037" max="12037" width="59.5703125" style="25" customWidth="1"/>
    <col min="12038" max="12038" width="11.7109375" style="25" customWidth="1"/>
    <col min="12039" max="12039" width="0" style="25" hidden="1" customWidth="1"/>
    <col min="12040" max="12040" width="13.28515625" style="25" customWidth="1"/>
    <col min="12041" max="12041" width="59.5703125" style="25" customWidth="1"/>
    <col min="12042" max="12042" width="0" style="25" hidden="1" customWidth="1"/>
    <col min="12043" max="12043" width="12.5703125" style="25" bestFit="1" customWidth="1"/>
    <col min="12044" max="12044" width="14" style="25" bestFit="1" customWidth="1"/>
    <col min="12045" max="12291" width="9.140625" style="25"/>
    <col min="12292" max="12292" width="13.28515625" style="25" customWidth="1"/>
    <col min="12293" max="12293" width="59.5703125" style="25" customWidth="1"/>
    <col min="12294" max="12294" width="11.7109375" style="25" customWidth="1"/>
    <col min="12295" max="12295" width="0" style="25" hidden="1" customWidth="1"/>
    <col min="12296" max="12296" width="13.28515625" style="25" customWidth="1"/>
    <col min="12297" max="12297" width="59.5703125" style="25" customWidth="1"/>
    <col min="12298" max="12298" width="0" style="25" hidden="1" customWidth="1"/>
    <col min="12299" max="12299" width="12.5703125" style="25" bestFit="1" customWidth="1"/>
    <col min="12300" max="12300" width="14" style="25" bestFit="1" customWidth="1"/>
    <col min="12301" max="12547" width="9.140625" style="25"/>
    <col min="12548" max="12548" width="13.28515625" style="25" customWidth="1"/>
    <col min="12549" max="12549" width="59.5703125" style="25" customWidth="1"/>
    <col min="12550" max="12550" width="11.7109375" style="25" customWidth="1"/>
    <col min="12551" max="12551" width="0" style="25" hidden="1" customWidth="1"/>
    <col min="12552" max="12552" width="13.28515625" style="25" customWidth="1"/>
    <col min="12553" max="12553" width="59.5703125" style="25" customWidth="1"/>
    <col min="12554" max="12554" width="0" style="25" hidden="1" customWidth="1"/>
    <col min="12555" max="12555" width="12.5703125" style="25" bestFit="1" customWidth="1"/>
    <col min="12556" max="12556" width="14" style="25" bestFit="1" customWidth="1"/>
    <col min="12557" max="12803" width="9.140625" style="25"/>
    <col min="12804" max="12804" width="13.28515625" style="25" customWidth="1"/>
    <col min="12805" max="12805" width="59.5703125" style="25" customWidth="1"/>
    <col min="12806" max="12806" width="11.7109375" style="25" customWidth="1"/>
    <col min="12807" max="12807" width="0" style="25" hidden="1" customWidth="1"/>
    <col min="12808" max="12808" width="13.28515625" style="25" customWidth="1"/>
    <col min="12809" max="12809" width="59.5703125" style="25" customWidth="1"/>
    <col min="12810" max="12810" width="0" style="25" hidden="1" customWidth="1"/>
    <col min="12811" max="12811" width="12.5703125" style="25" bestFit="1" customWidth="1"/>
    <col min="12812" max="12812" width="14" style="25" bestFit="1" customWidth="1"/>
    <col min="12813" max="13059" width="9.140625" style="25"/>
    <col min="13060" max="13060" width="13.28515625" style="25" customWidth="1"/>
    <col min="13061" max="13061" width="59.5703125" style="25" customWidth="1"/>
    <col min="13062" max="13062" width="11.7109375" style="25" customWidth="1"/>
    <col min="13063" max="13063" width="0" style="25" hidden="1" customWidth="1"/>
    <col min="13064" max="13064" width="13.28515625" style="25" customWidth="1"/>
    <col min="13065" max="13065" width="59.5703125" style="25" customWidth="1"/>
    <col min="13066" max="13066" width="0" style="25" hidden="1" customWidth="1"/>
    <col min="13067" max="13067" width="12.5703125" style="25" bestFit="1" customWidth="1"/>
    <col min="13068" max="13068" width="14" style="25" bestFit="1" customWidth="1"/>
    <col min="13069" max="13315" width="9.140625" style="25"/>
    <col min="13316" max="13316" width="13.28515625" style="25" customWidth="1"/>
    <col min="13317" max="13317" width="59.5703125" style="25" customWidth="1"/>
    <col min="13318" max="13318" width="11.7109375" style="25" customWidth="1"/>
    <col min="13319" max="13319" width="0" style="25" hidden="1" customWidth="1"/>
    <col min="13320" max="13320" width="13.28515625" style="25" customWidth="1"/>
    <col min="13321" max="13321" width="59.5703125" style="25" customWidth="1"/>
    <col min="13322" max="13322" width="0" style="25" hidden="1" customWidth="1"/>
    <col min="13323" max="13323" width="12.5703125" style="25" bestFit="1" customWidth="1"/>
    <col min="13324" max="13324" width="14" style="25" bestFit="1" customWidth="1"/>
    <col min="13325" max="13571" width="9.140625" style="25"/>
    <col min="13572" max="13572" width="13.28515625" style="25" customWidth="1"/>
    <col min="13573" max="13573" width="59.5703125" style="25" customWidth="1"/>
    <col min="13574" max="13574" width="11.7109375" style="25" customWidth="1"/>
    <col min="13575" max="13575" width="0" style="25" hidden="1" customWidth="1"/>
    <col min="13576" max="13576" width="13.28515625" style="25" customWidth="1"/>
    <col min="13577" max="13577" width="59.5703125" style="25" customWidth="1"/>
    <col min="13578" max="13578" width="0" style="25" hidden="1" customWidth="1"/>
    <col min="13579" max="13579" width="12.5703125" style="25" bestFit="1" customWidth="1"/>
    <col min="13580" max="13580" width="14" style="25" bestFit="1" customWidth="1"/>
    <col min="13581" max="13827" width="9.140625" style="25"/>
    <col min="13828" max="13828" width="13.28515625" style="25" customWidth="1"/>
    <col min="13829" max="13829" width="59.5703125" style="25" customWidth="1"/>
    <col min="13830" max="13830" width="11.7109375" style="25" customWidth="1"/>
    <col min="13831" max="13831" width="0" style="25" hidden="1" customWidth="1"/>
    <col min="13832" max="13832" width="13.28515625" style="25" customWidth="1"/>
    <col min="13833" max="13833" width="59.5703125" style="25" customWidth="1"/>
    <col min="13834" max="13834" width="0" style="25" hidden="1" customWidth="1"/>
    <col min="13835" max="13835" width="12.5703125" style="25" bestFit="1" customWidth="1"/>
    <col min="13836" max="13836" width="14" style="25" bestFit="1" customWidth="1"/>
    <col min="13837" max="14083" width="9.140625" style="25"/>
    <col min="14084" max="14084" width="13.28515625" style="25" customWidth="1"/>
    <col min="14085" max="14085" width="59.5703125" style="25" customWidth="1"/>
    <col min="14086" max="14086" width="11.7109375" style="25" customWidth="1"/>
    <col min="14087" max="14087" width="0" style="25" hidden="1" customWidth="1"/>
    <col min="14088" max="14088" width="13.28515625" style="25" customWidth="1"/>
    <col min="14089" max="14089" width="59.5703125" style="25" customWidth="1"/>
    <col min="14090" max="14090" width="0" style="25" hidden="1" customWidth="1"/>
    <col min="14091" max="14091" width="12.5703125" style="25" bestFit="1" customWidth="1"/>
    <col min="14092" max="14092" width="14" style="25" bestFit="1" customWidth="1"/>
    <col min="14093" max="14339" width="9.140625" style="25"/>
    <col min="14340" max="14340" width="13.28515625" style="25" customWidth="1"/>
    <col min="14341" max="14341" width="59.5703125" style="25" customWidth="1"/>
    <col min="14342" max="14342" width="11.7109375" style="25" customWidth="1"/>
    <col min="14343" max="14343" width="0" style="25" hidden="1" customWidth="1"/>
    <col min="14344" max="14344" width="13.28515625" style="25" customWidth="1"/>
    <col min="14345" max="14345" width="59.5703125" style="25" customWidth="1"/>
    <col min="14346" max="14346" width="0" style="25" hidden="1" customWidth="1"/>
    <col min="14347" max="14347" width="12.5703125" style="25" bestFit="1" customWidth="1"/>
    <col min="14348" max="14348" width="14" style="25" bestFit="1" customWidth="1"/>
    <col min="14349" max="14595" width="9.140625" style="25"/>
    <col min="14596" max="14596" width="13.28515625" style="25" customWidth="1"/>
    <col min="14597" max="14597" width="59.5703125" style="25" customWidth="1"/>
    <col min="14598" max="14598" width="11.7109375" style="25" customWidth="1"/>
    <col min="14599" max="14599" width="0" style="25" hidden="1" customWidth="1"/>
    <col min="14600" max="14600" width="13.28515625" style="25" customWidth="1"/>
    <col min="14601" max="14601" width="59.5703125" style="25" customWidth="1"/>
    <col min="14602" max="14602" width="0" style="25" hidden="1" customWidth="1"/>
    <col min="14603" max="14603" width="12.5703125" style="25" bestFit="1" customWidth="1"/>
    <col min="14604" max="14604" width="14" style="25" bestFit="1" customWidth="1"/>
    <col min="14605" max="14851" width="9.140625" style="25"/>
    <col min="14852" max="14852" width="13.28515625" style="25" customWidth="1"/>
    <col min="14853" max="14853" width="59.5703125" style="25" customWidth="1"/>
    <col min="14854" max="14854" width="11.7109375" style="25" customWidth="1"/>
    <col min="14855" max="14855" width="0" style="25" hidden="1" customWidth="1"/>
    <col min="14856" max="14856" width="13.28515625" style="25" customWidth="1"/>
    <col min="14857" max="14857" width="59.5703125" style="25" customWidth="1"/>
    <col min="14858" max="14858" width="0" style="25" hidden="1" customWidth="1"/>
    <col min="14859" max="14859" width="12.5703125" style="25" bestFit="1" customWidth="1"/>
    <col min="14860" max="14860" width="14" style="25" bestFit="1" customWidth="1"/>
    <col min="14861" max="15107" width="9.140625" style="25"/>
    <col min="15108" max="15108" width="13.28515625" style="25" customWidth="1"/>
    <col min="15109" max="15109" width="59.5703125" style="25" customWidth="1"/>
    <col min="15110" max="15110" width="11.7109375" style="25" customWidth="1"/>
    <col min="15111" max="15111" width="0" style="25" hidden="1" customWidth="1"/>
    <col min="15112" max="15112" width="13.28515625" style="25" customWidth="1"/>
    <col min="15113" max="15113" width="59.5703125" style="25" customWidth="1"/>
    <col min="15114" max="15114" width="0" style="25" hidden="1" customWidth="1"/>
    <col min="15115" max="15115" width="12.5703125" style="25" bestFit="1" customWidth="1"/>
    <col min="15116" max="15116" width="14" style="25" bestFit="1" customWidth="1"/>
    <col min="15117" max="15363" width="9.140625" style="25"/>
    <col min="15364" max="15364" width="13.28515625" style="25" customWidth="1"/>
    <col min="15365" max="15365" width="59.5703125" style="25" customWidth="1"/>
    <col min="15366" max="15366" width="11.7109375" style="25" customWidth="1"/>
    <col min="15367" max="15367" width="0" style="25" hidden="1" customWidth="1"/>
    <col min="15368" max="15368" width="13.28515625" style="25" customWidth="1"/>
    <col min="15369" max="15369" width="59.5703125" style="25" customWidth="1"/>
    <col min="15370" max="15370" width="0" style="25" hidden="1" customWidth="1"/>
    <col min="15371" max="15371" width="12.5703125" style="25" bestFit="1" customWidth="1"/>
    <col min="15372" max="15372" width="14" style="25" bestFit="1" customWidth="1"/>
    <col min="15373" max="15619" width="9.140625" style="25"/>
    <col min="15620" max="15620" width="13.28515625" style="25" customWidth="1"/>
    <col min="15621" max="15621" width="59.5703125" style="25" customWidth="1"/>
    <col min="15622" max="15622" width="11.7109375" style="25" customWidth="1"/>
    <col min="15623" max="15623" width="0" style="25" hidden="1" customWidth="1"/>
    <col min="15624" max="15624" width="13.28515625" style="25" customWidth="1"/>
    <col min="15625" max="15625" width="59.5703125" style="25" customWidth="1"/>
    <col min="15626" max="15626" width="0" style="25" hidden="1" customWidth="1"/>
    <col min="15627" max="15627" width="12.5703125" style="25" bestFit="1" customWidth="1"/>
    <col min="15628" max="15628" width="14" style="25" bestFit="1" customWidth="1"/>
    <col min="15629" max="15875" width="9.140625" style="25"/>
    <col min="15876" max="15876" width="13.28515625" style="25" customWidth="1"/>
    <col min="15877" max="15877" width="59.5703125" style="25" customWidth="1"/>
    <col min="15878" max="15878" width="11.7109375" style="25" customWidth="1"/>
    <col min="15879" max="15879" width="0" style="25" hidden="1" customWidth="1"/>
    <col min="15880" max="15880" width="13.28515625" style="25" customWidth="1"/>
    <col min="15881" max="15881" width="59.5703125" style="25" customWidth="1"/>
    <col min="15882" max="15882" width="0" style="25" hidden="1" customWidth="1"/>
    <col min="15883" max="15883" width="12.5703125" style="25" bestFit="1" customWidth="1"/>
    <col min="15884" max="15884" width="14" style="25" bestFit="1" customWidth="1"/>
    <col min="15885" max="16131" width="9.140625" style="25"/>
    <col min="16132" max="16132" width="13.28515625" style="25" customWidth="1"/>
    <col min="16133" max="16133" width="59.5703125" style="25" customWidth="1"/>
    <col min="16134" max="16134" width="11.7109375" style="25" customWidth="1"/>
    <col min="16135" max="16135" width="0" style="25" hidden="1" customWidth="1"/>
    <col min="16136" max="16136" width="13.28515625" style="25" customWidth="1"/>
    <col min="16137" max="16137" width="59.5703125" style="25" customWidth="1"/>
    <col min="16138" max="16138" width="0" style="25" hidden="1" customWidth="1"/>
    <col min="16139" max="16139" width="12.5703125" style="25" bestFit="1" customWidth="1"/>
    <col min="16140" max="16140" width="14" style="25" bestFit="1" customWidth="1"/>
    <col min="16141" max="16384" width="9.140625" style="25"/>
  </cols>
  <sheetData>
    <row r="1" spans="1:20" x14ac:dyDescent="0.2">
      <c r="A1" s="23" t="s">
        <v>27</v>
      </c>
      <c r="B1" s="23" t="s">
        <v>28</v>
      </c>
      <c r="C1" s="23" t="s">
        <v>29</v>
      </c>
      <c r="D1" s="23" t="s">
        <v>30</v>
      </c>
      <c r="E1" s="23" t="s">
        <v>31</v>
      </c>
      <c r="F1" s="23" t="s">
        <v>32</v>
      </c>
      <c r="G1" s="24" t="s">
        <v>33</v>
      </c>
      <c r="H1" s="24" t="s">
        <v>34</v>
      </c>
      <c r="I1" s="24" t="s">
        <v>35</v>
      </c>
    </row>
    <row r="2" spans="1:20" x14ac:dyDescent="0.2">
      <c r="A2" s="143" t="s">
        <v>36</v>
      </c>
      <c r="B2" s="143" t="s">
        <v>37</v>
      </c>
      <c r="C2" s="143" t="s">
        <v>38</v>
      </c>
      <c r="D2" s="143" t="s">
        <v>39</v>
      </c>
      <c r="E2" s="143" t="s">
        <v>40</v>
      </c>
      <c r="F2" s="143" t="s">
        <v>41</v>
      </c>
      <c r="G2" s="144">
        <v>22224486.420000002</v>
      </c>
      <c r="H2" s="144">
        <v>5644965.5</v>
      </c>
      <c r="I2" s="144">
        <v>27749945.25</v>
      </c>
      <c r="J2" s="639">
        <f>SUM(H2:H12,H14)</f>
        <v>367787195.59999996</v>
      </c>
      <c r="K2" s="639">
        <f>SUM(I2:I12,I14)</f>
        <v>1869572076.4299998</v>
      </c>
    </row>
    <row r="3" spans="1:20" x14ac:dyDescent="0.2">
      <c r="A3" s="143" t="s">
        <v>36</v>
      </c>
      <c r="B3" s="143" t="s">
        <v>37</v>
      </c>
      <c r="C3" s="143" t="s">
        <v>38</v>
      </c>
      <c r="D3" s="143" t="s">
        <v>39</v>
      </c>
      <c r="E3" s="143" t="s">
        <v>42</v>
      </c>
      <c r="F3" s="143" t="s">
        <v>43</v>
      </c>
      <c r="G3" s="144">
        <v>2197300.87</v>
      </c>
      <c r="H3" s="144">
        <v>472650</v>
      </c>
      <c r="I3" s="144">
        <v>2833770</v>
      </c>
      <c r="J3" s="639"/>
      <c r="K3" s="639"/>
    </row>
    <row r="4" spans="1:20" x14ac:dyDescent="0.2">
      <c r="A4" s="143" t="s">
        <v>36</v>
      </c>
      <c r="B4" s="143" t="s">
        <v>37</v>
      </c>
      <c r="C4" s="143" t="s">
        <v>38</v>
      </c>
      <c r="D4" s="143" t="s">
        <v>39</v>
      </c>
      <c r="E4" s="143" t="s">
        <v>44</v>
      </c>
      <c r="F4" s="143" t="s">
        <v>45</v>
      </c>
      <c r="G4" s="144">
        <v>1927631</v>
      </c>
      <c r="H4" s="144">
        <v>304425</v>
      </c>
      <c r="I4" s="144">
        <v>1908440</v>
      </c>
      <c r="J4" s="639"/>
      <c r="K4" s="639"/>
    </row>
    <row r="5" spans="1:20" x14ac:dyDescent="0.2">
      <c r="A5" s="143" t="s">
        <v>36</v>
      </c>
      <c r="B5" s="143" t="s">
        <v>37</v>
      </c>
      <c r="C5" s="143" t="s">
        <v>38</v>
      </c>
      <c r="D5" s="143" t="s">
        <v>39</v>
      </c>
      <c r="E5" s="143" t="s">
        <v>46</v>
      </c>
      <c r="F5" s="143" t="s">
        <v>47</v>
      </c>
      <c r="G5" s="144">
        <v>0</v>
      </c>
      <c r="H5" s="144">
        <v>21950</v>
      </c>
      <c r="I5" s="144">
        <v>97125</v>
      </c>
      <c r="J5" s="639"/>
      <c r="K5" s="639"/>
    </row>
    <row r="6" spans="1:20" ht="13.5" thickBot="1" x14ac:dyDescent="0.25">
      <c r="A6" s="143" t="s">
        <v>36</v>
      </c>
      <c r="B6" s="143" t="s">
        <v>37</v>
      </c>
      <c r="C6" s="143" t="s">
        <v>38</v>
      </c>
      <c r="D6" s="143" t="s">
        <v>39</v>
      </c>
      <c r="E6" s="143" t="s">
        <v>48</v>
      </c>
      <c r="F6" s="143" t="s">
        <v>49</v>
      </c>
      <c r="G6" s="144">
        <v>0</v>
      </c>
      <c r="H6" s="144">
        <v>1000</v>
      </c>
      <c r="I6" s="144">
        <v>18500</v>
      </c>
      <c r="J6" s="639"/>
      <c r="K6" s="639"/>
    </row>
    <row r="7" spans="1:20" ht="15.75" thickBot="1" x14ac:dyDescent="0.3">
      <c r="A7" s="143" t="s">
        <v>36</v>
      </c>
      <c r="B7" s="143" t="s">
        <v>37</v>
      </c>
      <c r="C7" s="143" t="s">
        <v>38</v>
      </c>
      <c r="D7" s="143" t="s">
        <v>39</v>
      </c>
      <c r="E7" s="143" t="s">
        <v>50</v>
      </c>
      <c r="F7" s="143" t="s">
        <v>51</v>
      </c>
      <c r="G7" s="144">
        <v>333451.82</v>
      </c>
      <c r="H7" s="144">
        <v>2650.0000000000005</v>
      </c>
      <c r="I7" s="144">
        <v>6574.22</v>
      </c>
      <c r="J7" s="639"/>
      <c r="K7" s="639"/>
      <c r="M7" s="645" t="s">
        <v>951</v>
      </c>
      <c r="N7" s="645"/>
      <c r="O7" s="645" t="s">
        <v>947</v>
      </c>
      <c r="P7" s="648"/>
      <c r="Q7" s="646" t="s">
        <v>948</v>
      </c>
      <c r="R7" s="647"/>
      <c r="S7" s="646" t="s">
        <v>949</v>
      </c>
      <c r="T7" s="647"/>
    </row>
    <row r="8" spans="1:20" x14ac:dyDescent="0.2">
      <c r="A8" s="143" t="s">
        <v>36</v>
      </c>
      <c r="B8" s="143" t="s">
        <v>37</v>
      </c>
      <c r="C8" s="143" t="s">
        <v>38</v>
      </c>
      <c r="D8" s="143" t="s">
        <v>39</v>
      </c>
      <c r="E8" s="143" t="s">
        <v>52</v>
      </c>
      <c r="F8" s="143" t="s">
        <v>53</v>
      </c>
      <c r="G8" s="144">
        <v>1409767834.98</v>
      </c>
      <c r="H8" s="144">
        <v>360801073.50999999</v>
      </c>
      <c r="I8" s="144">
        <v>1832644057.54</v>
      </c>
      <c r="J8" s="639"/>
      <c r="K8" s="639"/>
      <c r="L8" s="237" t="s">
        <v>842</v>
      </c>
      <c r="M8" s="154">
        <f>+'Notas FINAL'!G263</f>
        <v>367787195.59999996</v>
      </c>
      <c r="N8" s="154">
        <f>+'Notas FINAL'!I263</f>
        <v>1869572076.4300001</v>
      </c>
      <c r="O8" s="154">
        <f>+'ERF Julio-2021'!D20</f>
        <v>367787195.59999996</v>
      </c>
      <c r="P8" s="510">
        <f>+'ERF Julio-2021'!F20</f>
        <v>1869572076.4300001</v>
      </c>
      <c r="Q8" s="515">
        <f>+J2-M8</f>
        <v>0</v>
      </c>
      <c r="R8" s="516">
        <f>+K2-N8</f>
        <v>0</v>
      </c>
      <c r="S8" s="516">
        <f>+J2-O8</f>
        <v>0</v>
      </c>
      <c r="T8" s="517">
        <f>+K2-P8</f>
        <v>0</v>
      </c>
    </row>
    <row r="9" spans="1:20" x14ac:dyDescent="0.2">
      <c r="A9" s="143" t="s">
        <v>36</v>
      </c>
      <c r="B9" s="143" t="s">
        <v>37</v>
      </c>
      <c r="C9" s="143" t="s">
        <v>38</v>
      </c>
      <c r="D9" s="143" t="s">
        <v>39</v>
      </c>
      <c r="E9" s="143" t="s">
        <v>54</v>
      </c>
      <c r="F9" s="143" t="s">
        <v>55</v>
      </c>
      <c r="G9" s="144">
        <v>2264345.7799999998</v>
      </c>
      <c r="H9" s="144">
        <v>178651</v>
      </c>
      <c r="I9" s="144">
        <v>3072436.57</v>
      </c>
      <c r="J9" s="639"/>
      <c r="K9" s="639"/>
      <c r="M9" s="153"/>
      <c r="N9" s="153"/>
      <c r="O9" s="153"/>
      <c r="P9" s="511"/>
      <c r="Q9" s="518"/>
      <c r="R9" s="503"/>
      <c r="S9" s="503"/>
      <c r="T9" s="519"/>
    </row>
    <row r="10" spans="1:20" x14ac:dyDescent="0.2">
      <c r="A10" s="143" t="s">
        <v>36</v>
      </c>
      <c r="B10" s="143" t="s">
        <v>37</v>
      </c>
      <c r="C10" s="143" t="s">
        <v>38</v>
      </c>
      <c r="D10" s="143" t="s">
        <v>39</v>
      </c>
      <c r="E10" s="143" t="s">
        <v>56</v>
      </c>
      <c r="F10" s="143" t="s">
        <v>57</v>
      </c>
      <c r="G10" s="144">
        <v>9028</v>
      </c>
      <c r="H10" s="144">
        <v>227</v>
      </c>
      <c r="I10" s="144">
        <v>4827</v>
      </c>
      <c r="J10" s="639"/>
      <c r="K10" s="639"/>
      <c r="M10" s="153"/>
      <c r="N10" s="153"/>
      <c r="O10" s="153"/>
      <c r="P10" s="511"/>
      <c r="Q10" s="518"/>
      <c r="R10" s="503"/>
      <c r="S10" s="503"/>
      <c r="T10" s="519"/>
    </row>
    <row r="11" spans="1:20" x14ac:dyDescent="0.2">
      <c r="A11" s="143" t="s">
        <v>36</v>
      </c>
      <c r="B11" s="143" t="s">
        <v>37</v>
      </c>
      <c r="C11" s="143" t="s">
        <v>38</v>
      </c>
      <c r="D11" s="143" t="s">
        <v>39</v>
      </c>
      <c r="E11" s="143" t="s">
        <v>58</v>
      </c>
      <c r="F11" s="143" t="s">
        <v>59</v>
      </c>
      <c r="G11" s="144">
        <v>474553.14</v>
      </c>
      <c r="H11" s="144">
        <v>12703.590000000026</v>
      </c>
      <c r="I11" s="144">
        <v>269412.09000000003</v>
      </c>
      <c r="J11" s="639"/>
      <c r="K11" s="639"/>
      <c r="M11" s="153"/>
      <c r="N11" s="153"/>
      <c r="O11" s="153"/>
      <c r="P11" s="511"/>
      <c r="Q11" s="518"/>
      <c r="R11" s="503"/>
      <c r="S11" s="503"/>
      <c r="T11" s="519"/>
    </row>
    <row r="12" spans="1:20" x14ac:dyDescent="0.2">
      <c r="A12" s="143"/>
      <c r="B12" s="143"/>
      <c r="C12" s="143"/>
      <c r="D12" s="143"/>
      <c r="E12" s="143">
        <v>410298038</v>
      </c>
      <c r="F12" s="143" t="s">
        <v>847</v>
      </c>
      <c r="G12" s="144">
        <v>0</v>
      </c>
      <c r="H12" s="300">
        <v>319600</v>
      </c>
      <c r="I12" s="300">
        <v>880551</v>
      </c>
      <c r="J12" s="639"/>
      <c r="K12" s="639"/>
      <c r="M12" s="153"/>
      <c r="N12" s="153"/>
      <c r="O12" s="153"/>
      <c r="P12" s="511"/>
      <c r="Q12" s="518"/>
      <c r="R12" s="503"/>
      <c r="S12" s="503"/>
      <c r="T12" s="519"/>
    </row>
    <row r="13" spans="1:20" x14ac:dyDescent="0.2">
      <c r="A13" s="152" t="s">
        <v>36</v>
      </c>
      <c r="B13" s="152" t="s">
        <v>37</v>
      </c>
      <c r="C13" s="152" t="s">
        <v>38</v>
      </c>
      <c r="D13" s="152" t="s">
        <v>39</v>
      </c>
      <c r="E13" s="152" t="s">
        <v>60</v>
      </c>
      <c r="F13" s="152" t="s">
        <v>61</v>
      </c>
      <c r="G13" s="35">
        <v>260396991.61000001</v>
      </c>
      <c r="H13" s="156">
        <v>1477476.1899999995</v>
      </c>
      <c r="I13" s="156">
        <v>13704002.15</v>
      </c>
      <c r="J13" s="639"/>
      <c r="K13" s="639"/>
      <c r="M13" s="153"/>
      <c r="N13" s="153"/>
      <c r="O13" s="153"/>
      <c r="P13" s="511"/>
      <c r="Q13" s="518"/>
      <c r="R13" s="503"/>
      <c r="S13" s="503"/>
      <c r="T13" s="519"/>
    </row>
    <row r="14" spans="1:20" s="29" customFormat="1" ht="13.5" thickBot="1" x14ac:dyDescent="0.25">
      <c r="A14" s="145" t="s">
        <v>36</v>
      </c>
      <c r="B14" s="145" t="s">
        <v>37</v>
      </c>
      <c r="C14" s="145" t="s">
        <v>38</v>
      </c>
      <c r="D14" s="145" t="s">
        <v>39</v>
      </c>
      <c r="E14" s="145" t="s">
        <v>62</v>
      </c>
      <c r="F14" s="145" t="s">
        <v>63</v>
      </c>
      <c r="G14" s="146">
        <v>1206439.75</v>
      </c>
      <c r="H14" s="238">
        <v>27299.999999999993</v>
      </c>
      <c r="I14" s="238">
        <v>86437.759999999995</v>
      </c>
      <c r="J14" s="639"/>
      <c r="K14" s="639"/>
      <c r="M14" s="506"/>
      <c r="N14" s="506"/>
      <c r="O14" s="506"/>
      <c r="P14" s="512"/>
      <c r="Q14" s="520"/>
      <c r="R14" s="504"/>
      <c r="S14" s="504"/>
      <c r="T14" s="521"/>
    </row>
    <row r="15" spans="1:20" x14ac:dyDescent="0.2">
      <c r="A15" s="147" t="s">
        <v>64</v>
      </c>
      <c r="B15" s="147" t="s">
        <v>65</v>
      </c>
      <c r="C15" s="147" t="s">
        <v>66</v>
      </c>
      <c r="D15" s="147" t="s">
        <v>67</v>
      </c>
      <c r="E15" s="147" t="s">
        <v>68</v>
      </c>
      <c r="F15" s="239" t="s">
        <v>69</v>
      </c>
      <c r="G15" s="148">
        <v>965269578.03999996</v>
      </c>
      <c r="H15" s="148">
        <v>124656795.11000001</v>
      </c>
      <c r="I15" s="240">
        <v>858250291.5</v>
      </c>
      <c r="J15" s="640">
        <f>SUM(H15:H37)</f>
        <v>199510471.67000002</v>
      </c>
      <c r="K15" s="641">
        <f>SUM(I15:I37)</f>
        <v>1470127389.4000001</v>
      </c>
      <c r="M15" s="153"/>
      <c r="N15" s="153"/>
      <c r="O15" s="153"/>
      <c r="P15" s="511"/>
      <c r="Q15" s="518"/>
      <c r="R15" s="503"/>
      <c r="S15" s="503"/>
      <c r="T15" s="519"/>
    </row>
    <row r="16" spans="1:20" x14ac:dyDescent="0.2">
      <c r="A16" s="147" t="s">
        <v>64</v>
      </c>
      <c r="B16" s="147" t="s">
        <v>65</v>
      </c>
      <c r="C16" s="147" t="s">
        <v>66</v>
      </c>
      <c r="D16" s="147" t="s">
        <v>67</v>
      </c>
      <c r="E16" s="147" t="s">
        <v>70</v>
      </c>
      <c r="F16" s="239" t="s">
        <v>71</v>
      </c>
      <c r="G16" s="148">
        <v>99317832.359999999</v>
      </c>
      <c r="H16" s="148">
        <v>6133249</v>
      </c>
      <c r="I16" s="240">
        <v>42767795.159999996</v>
      </c>
      <c r="J16" s="640"/>
      <c r="K16" s="641"/>
      <c r="M16" s="153"/>
      <c r="N16" s="153"/>
      <c r="O16" s="153"/>
      <c r="P16" s="511"/>
      <c r="Q16" s="518"/>
      <c r="R16" s="503"/>
      <c r="S16" s="503"/>
      <c r="T16" s="519"/>
    </row>
    <row r="17" spans="1:20" x14ac:dyDescent="0.2">
      <c r="A17" s="147" t="s">
        <v>64</v>
      </c>
      <c r="B17" s="147" t="s">
        <v>65</v>
      </c>
      <c r="C17" s="147" t="s">
        <v>66</v>
      </c>
      <c r="D17" s="147" t="s">
        <v>67</v>
      </c>
      <c r="E17" s="147" t="s">
        <v>72</v>
      </c>
      <c r="F17" s="239" t="s">
        <v>73</v>
      </c>
      <c r="G17" s="148">
        <v>56447940</v>
      </c>
      <c r="H17" s="148">
        <v>6626215</v>
      </c>
      <c r="I17" s="240">
        <v>48120255</v>
      </c>
      <c r="J17" s="640"/>
      <c r="K17" s="641"/>
      <c r="M17" s="153"/>
      <c r="N17" s="153"/>
      <c r="O17" s="153"/>
      <c r="P17" s="511"/>
      <c r="Q17" s="518"/>
      <c r="R17" s="503"/>
      <c r="S17" s="503"/>
      <c r="T17" s="519"/>
    </row>
    <row r="18" spans="1:20" x14ac:dyDescent="0.2">
      <c r="A18" s="147" t="s">
        <v>64</v>
      </c>
      <c r="B18" s="147" t="s">
        <v>65</v>
      </c>
      <c r="C18" s="147" t="s">
        <v>66</v>
      </c>
      <c r="D18" s="147" t="s">
        <v>67</v>
      </c>
      <c r="E18" s="147" t="s">
        <v>74</v>
      </c>
      <c r="F18" s="147" t="s">
        <v>75</v>
      </c>
      <c r="G18" s="148">
        <v>15527500</v>
      </c>
      <c r="H18" s="148">
        <v>0</v>
      </c>
      <c r="I18" s="148">
        <v>10693820</v>
      </c>
      <c r="J18" s="640"/>
      <c r="K18" s="641"/>
      <c r="M18" s="153"/>
      <c r="N18" s="153"/>
      <c r="O18" s="153"/>
      <c r="P18" s="511"/>
      <c r="Q18" s="518"/>
      <c r="R18" s="503"/>
      <c r="S18" s="503"/>
      <c r="T18" s="519"/>
    </row>
    <row r="19" spans="1:20" x14ac:dyDescent="0.2">
      <c r="A19" s="147" t="s">
        <v>64</v>
      </c>
      <c r="B19" s="147" t="s">
        <v>65</v>
      </c>
      <c r="C19" s="147" t="s">
        <v>66</v>
      </c>
      <c r="D19" s="147" t="s">
        <v>67</v>
      </c>
      <c r="E19" s="147" t="s">
        <v>76</v>
      </c>
      <c r="F19" s="147" t="s">
        <v>77</v>
      </c>
      <c r="G19" s="148">
        <v>5479500</v>
      </c>
      <c r="H19" s="148">
        <v>748650</v>
      </c>
      <c r="I19" s="148">
        <v>5127900</v>
      </c>
      <c r="J19" s="640"/>
      <c r="K19" s="641"/>
      <c r="M19" s="153"/>
      <c r="N19" s="153"/>
      <c r="O19" s="153"/>
      <c r="P19" s="511"/>
      <c r="Q19" s="518"/>
      <c r="R19" s="503"/>
      <c r="S19" s="503"/>
      <c r="T19" s="519"/>
    </row>
    <row r="20" spans="1:20" x14ac:dyDescent="0.2">
      <c r="A20" s="147" t="s">
        <v>64</v>
      </c>
      <c r="B20" s="147" t="s">
        <v>65</v>
      </c>
      <c r="C20" s="147" t="s">
        <v>66</v>
      </c>
      <c r="D20" s="147" t="s">
        <v>67</v>
      </c>
      <c r="E20" s="147" t="s">
        <v>78</v>
      </c>
      <c r="F20" s="147" t="s">
        <v>79</v>
      </c>
      <c r="G20" s="148">
        <v>77402579</v>
      </c>
      <c r="H20" s="148">
        <v>0</v>
      </c>
      <c r="I20" s="148">
        <v>307500</v>
      </c>
      <c r="J20" s="640"/>
      <c r="K20" s="641"/>
      <c r="M20" s="153"/>
      <c r="N20" s="153"/>
      <c r="O20" s="153"/>
      <c r="P20" s="511"/>
      <c r="Q20" s="518"/>
      <c r="R20" s="503"/>
      <c r="S20" s="503"/>
      <c r="T20" s="519"/>
    </row>
    <row r="21" spans="1:20" x14ac:dyDescent="0.2">
      <c r="A21" s="147" t="s">
        <v>64</v>
      </c>
      <c r="B21" s="147" t="s">
        <v>65</v>
      </c>
      <c r="C21" s="147" t="s">
        <v>66</v>
      </c>
      <c r="D21" s="147" t="s">
        <v>67</v>
      </c>
      <c r="E21" s="147" t="s">
        <v>82</v>
      </c>
      <c r="F21" s="147" t="s">
        <v>83</v>
      </c>
      <c r="G21" s="148">
        <v>20000</v>
      </c>
      <c r="H21" s="148">
        <v>16600</v>
      </c>
      <c r="I21" s="148">
        <v>27980</v>
      </c>
      <c r="J21" s="640"/>
      <c r="K21" s="641"/>
      <c r="M21" s="153"/>
      <c r="N21" s="153"/>
      <c r="O21" s="153"/>
      <c r="P21" s="511"/>
      <c r="Q21" s="518"/>
      <c r="R21" s="503"/>
      <c r="S21" s="503"/>
      <c r="T21" s="519"/>
    </row>
    <row r="22" spans="1:20" x14ac:dyDescent="0.2">
      <c r="A22" s="147" t="s">
        <v>64</v>
      </c>
      <c r="B22" s="147" t="s">
        <v>65</v>
      </c>
      <c r="C22" s="147" t="s">
        <v>66</v>
      </c>
      <c r="D22" s="147" t="s">
        <v>67</v>
      </c>
      <c r="E22" s="147" t="s">
        <v>84</v>
      </c>
      <c r="F22" s="239" t="s">
        <v>85</v>
      </c>
      <c r="G22" s="148">
        <v>29073464.48</v>
      </c>
      <c r="H22" s="148">
        <v>3317800.3000000007</v>
      </c>
      <c r="I22" s="240">
        <v>23233711.800000001</v>
      </c>
      <c r="J22" s="640"/>
      <c r="K22" s="641"/>
      <c r="M22" s="154"/>
      <c r="N22" s="154"/>
      <c r="O22" s="153"/>
      <c r="P22" s="511"/>
      <c r="Q22" s="518"/>
      <c r="R22" s="503"/>
      <c r="S22" s="503"/>
      <c r="T22" s="519"/>
    </row>
    <row r="23" spans="1:20" x14ac:dyDescent="0.2">
      <c r="A23" s="147" t="s">
        <v>64</v>
      </c>
      <c r="B23" s="147" t="s">
        <v>65</v>
      </c>
      <c r="C23" s="147" t="s">
        <v>66</v>
      </c>
      <c r="D23" s="147" t="s">
        <v>67</v>
      </c>
      <c r="E23" s="147" t="s">
        <v>86</v>
      </c>
      <c r="F23" s="239" t="s">
        <v>87</v>
      </c>
      <c r="G23" s="148">
        <v>68187810.040000007</v>
      </c>
      <c r="H23" s="148">
        <v>984156.8900000006</v>
      </c>
      <c r="I23" s="240">
        <v>47403591.469999999</v>
      </c>
      <c r="J23" s="640"/>
      <c r="K23" s="641"/>
      <c r="M23" s="153"/>
      <c r="N23" s="153"/>
      <c r="O23" s="153"/>
      <c r="P23" s="511"/>
      <c r="Q23" s="518"/>
      <c r="R23" s="503"/>
      <c r="S23" s="503"/>
      <c r="T23" s="519"/>
    </row>
    <row r="24" spans="1:20" x14ac:dyDescent="0.2">
      <c r="A24" s="147" t="s">
        <v>64</v>
      </c>
      <c r="B24" s="147" t="s">
        <v>65</v>
      </c>
      <c r="C24" s="147" t="s">
        <v>66</v>
      </c>
      <c r="D24" s="147" t="s">
        <v>67</v>
      </c>
      <c r="E24" s="147" t="s">
        <v>88</v>
      </c>
      <c r="F24" s="239" t="s">
        <v>89</v>
      </c>
      <c r="G24" s="148">
        <v>41433.339999999997</v>
      </c>
      <c r="H24" s="148">
        <v>11119418.229999997</v>
      </c>
      <c r="I24" s="240">
        <v>55599591.149999999</v>
      </c>
      <c r="J24" s="640"/>
      <c r="K24" s="641"/>
      <c r="M24" s="153"/>
      <c r="N24" s="153"/>
      <c r="O24" s="153"/>
      <c r="P24" s="511"/>
      <c r="Q24" s="518"/>
      <c r="R24" s="503"/>
      <c r="S24" s="503"/>
      <c r="T24" s="519"/>
    </row>
    <row r="25" spans="1:20" x14ac:dyDescent="0.2">
      <c r="A25" s="147" t="s">
        <v>64</v>
      </c>
      <c r="B25" s="147" t="s">
        <v>65</v>
      </c>
      <c r="C25" s="147" t="s">
        <v>66</v>
      </c>
      <c r="D25" s="147" t="s">
        <v>67</v>
      </c>
      <c r="E25" s="147" t="s">
        <v>90</v>
      </c>
      <c r="F25" s="239" t="s">
        <v>91</v>
      </c>
      <c r="G25" s="148">
        <v>63944864.280000001</v>
      </c>
      <c r="H25" s="148">
        <v>11146418.230000004</v>
      </c>
      <c r="I25" s="240">
        <v>56849310.240000002</v>
      </c>
      <c r="J25" s="640"/>
      <c r="K25" s="641"/>
      <c r="M25" s="154"/>
      <c r="N25" s="154"/>
      <c r="O25" s="153"/>
      <c r="P25" s="511"/>
      <c r="Q25" s="518"/>
      <c r="R25" s="503"/>
      <c r="S25" s="503"/>
      <c r="T25" s="519"/>
    </row>
    <row r="26" spans="1:20" x14ac:dyDescent="0.2">
      <c r="A26" s="147" t="s">
        <v>64</v>
      </c>
      <c r="B26" s="147" t="s">
        <v>65</v>
      </c>
      <c r="C26" s="147" t="s">
        <v>66</v>
      </c>
      <c r="D26" s="147" t="s">
        <v>67</v>
      </c>
      <c r="E26" s="147" t="s">
        <v>92</v>
      </c>
      <c r="F26" s="239" t="s">
        <v>93</v>
      </c>
      <c r="G26" s="148">
        <v>65498503.990000002</v>
      </c>
      <c r="H26" s="148">
        <v>5520037.5</v>
      </c>
      <c r="I26" s="240">
        <v>48985494.450000003</v>
      </c>
      <c r="J26" s="640"/>
      <c r="K26" s="641"/>
      <c r="L26" s="237" t="s">
        <v>843</v>
      </c>
      <c r="M26" s="507">
        <f>+'Notas FINAL'!G279</f>
        <v>199510471.66999999</v>
      </c>
      <c r="N26" s="507">
        <f>+'Notas FINAL'!I279</f>
        <v>1470127389.4000001</v>
      </c>
      <c r="O26" s="154">
        <f>+'ERF Julio-2021'!D24</f>
        <v>-199510471.67000002</v>
      </c>
      <c r="P26" s="510">
        <f>+'ERF Julio-2021'!F24</f>
        <v>-1470127389.4000001</v>
      </c>
      <c r="Q26" s="518">
        <f>+J15-M26</f>
        <v>0</v>
      </c>
      <c r="R26" s="503">
        <f>+K15-N26</f>
        <v>0</v>
      </c>
      <c r="S26" s="503">
        <f>+J15+O26</f>
        <v>0</v>
      </c>
      <c r="T26" s="519">
        <f>+K15+P26</f>
        <v>0</v>
      </c>
    </row>
    <row r="27" spans="1:20" x14ac:dyDescent="0.2">
      <c r="A27" s="147" t="s">
        <v>64</v>
      </c>
      <c r="B27" s="147" t="s">
        <v>65</v>
      </c>
      <c r="C27" s="147" t="s">
        <v>66</v>
      </c>
      <c r="D27" s="147" t="s">
        <v>67</v>
      </c>
      <c r="E27" s="147" t="s">
        <v>94</v>
      </c>
      <c r="F27" s="147" t="s">
        <v>95</v>
      </c>
      <c r="G27" s="148">
        <v>689200</v>
      </c>
      <c r="H27" s="148">
        <v>1587411.3099999996</v>
      </c>
      <c r="I27" s="148">
        <v>4076341.53</v>
      </c>
      <c r="J27" s="640"/>
      <c r="K27" s="641"/>
      <c r="M27" s="153"/>
      <c r="N27" s="153"/>
      <c r="O27" s="153"/>
      <c r="P27" s="511"/>
      <c r="Q27" s="518"/>
      <c r="R27" s="503"/>
      <c r="S27" s="503"/>
      <c r="T27" s="519"/>
    </row>
    <row r="28" spans="1:20" x14ac:dyDescent="0.2">
      <c r="A28" s="147" t="s">
        <v>64</v>
      </c>
      <c r="B28" s="147" t="s">
        <v>65</v>
      </c>
      <c r="C28" s="147" t="s">
        <v>66</v>
      </c>
      <c r="D28" s="147" t="s">
        <v>67</v>
      </c>
      <c r="E28" s="147" t="s">
        <v>96</v>
      </c>
      <c r="F28" s="147" t="s">
        <v>97</v>
      </c>
      <c r="G28" s="148">
        <v>3530177.44</v>
      </c>
      <c r="H28" s="148">
        <v>1268216.25</v>
      </c>
      <c r="I28" s="148">
        <v>4574276.05</v>
      </c>
      <c r="J28" s="640"/>
      <c r="K28" s="641"/>
      <c r="M28" s="153"/>
      <c r="N28" s="153"/>
      <c r="O28" s="153"/>
      <c r="P28" s="511"/>
      <c r="Q28" s="518"/>
      <c r="R28" s="503"/>
      <c r="S28" s="503"/>
      <c r="T28" s="519"/>
    </row>
    <row r="29" spans="1:20" x14ac:dyDescent="0.2">
      <c r="A29" s="147" t="s">
        <v>64</v>
      </c>
      <c r="B29" s="147" t="s">
        <v>65</v>
      </c>
      <c r="C29" s="147" t="s">
        <v>66</v>
      </c>
      <c r="D29" s="147" t="s">
        <v>67</v>
      </c>
      <c r="E29" s="147" t="s">
        <v>98</v>
      </c>
      <c r="F29" s="147" t="s">
        <v>99</v>
      </c>
      <c r="G29" s="148">
        <v>13233328.720000001</v>
      </c>
      <c r="H29" s="148">
        <v>1161780</v>
      </c>
      <c r="I29" s="148">
        <v>8168160</v>
      </c>
      <c r="J29" s="640"/>
      <c r="K29" s="641"/>
      <c r="M29" s="153"/>
      <c r="N29" s="153"/>
      <c r="O29" s="153"/>
      <c r="P29" s="511"/>
      <c r="Q29" s="518"/>
      <c r="R29" s="503"/>
      <c r="S29" s="503"/>
      <c r="T29" s="519"/>
    </row>
    <row r="30" spans="1:20" x14ac:dyDescent="0.2">
      <c r="A30" s="147" t="s">
        <v>64</v>
      </c>
      <c r="B30" s="147" t="s">
        <v>65</v>
      </c>
      <c r="C30" s="147" t="s">
        <v>66</v>
      </c>
      <c r="D30" s="147" t="s">
        <v>67</v>
      </c>
      <c r="E30" s="147" t="s">
        <v>100</v>
      </c>
      <c r="F30" s="147" t="s">
        <v>957</v>
      </c>
      <c r="G30" s="148">
        <v>17980273.600000001</v>
      </c>
      <c r="H30" s="148">
        <v>565255.40000000037</v>
      </c>
      <c r="I30" s="148">
        <v>10746698.9</v>
      </c>
      <c r="J30" s="640"/>
      <c r="K30" s="641"/>
      <c r="M30" s="153"/>
      <c r="N30" s="153"/>
      <c r="O30" s="153"/>
      <c r="P30" s="511"/>
      <c r="Q30" s="518"/>
      <c r="R30" s="503"/>
      <c r="S30" s="503"/>
      <c r="T30" s="519"/>
    </row>
    <row r="31" spans="1:20" x14ac:dyDescent="0.2">
      <c r="A31" s="147" t="s">
        <v>64</v>
      </c>
      <c r="B31" s="147" t="s">
        <v>65</v>
      </c>
      <c r="C31" s="147" t="s">
        <v>66</v>
      </c>
      <c r="D31" s="147" t="s">
        <v>67</v>
      </c>
      <c r="E31" s="147" t="s">
        <v>102</v>
      </c>
      <c r="F31" s="239" t="s">
        <v>103</v>
      </c>
      <c r="G31" s="148">
        <v>120051375.45999999</v>
      </c>
      <c r="H31" s="148">
        <v>6219678.1199999973</v>
      </c>
      <c r="I31" s="240">
        <v>47678243.579999998</v>
      </c>
      <c r="J31" s="640"/>
      <c r="K31" s="641"/>
      <c r="M31" s="507"/>
      <c r="N31" s="507"/>
      <c r="O31" s="153"/>
      <c r="P31" s="511"/>
      <c r="Q31" s="518"/>
      <c r="R31" s="503"/>
      <c r="S31" s="503"/>
      <c r="T31" s="519"/>
    </row>
    <row r="32" spans="1:20" x14ac:dyDescent="0.2">
      <c r="A32" s="147" t="s">
        <v>64</v>
      </c>
      <c r="B32" s="147" t="s">
        <v>65</v>
      </c>
      <c r="C32" s="147" t="s">
        <v>66</v>
      </c>
      <c r="D32" s="147" t="s">
        <v>67</v>
      </c>
      <c r="E32" s="147" t="s">
        <v>104</v>
      </c>
      <c r="F32" s="147" t="s">
        <v>105</v>
      </c>
      <c r="G32" s="148">
        <v>4874403</v>
      </c>
      <c r="H32" s="148">
        <v>1195111.6099999999</v>
      </c>
      <c r="I32" s="148">
        <v>1629361.21</v>
      </c>
      <c r="J32" s="640"/>
      <c r="K32" s="641"/>
      <c r="M32" s="153"/>
      <c r="N32" s="153"/>
      <c r="O32" s="153"/>
      <c r="P32" s="511"/>
      <c r="Q32" s="518"/>
      <c r="R32" s="503"/>
      <c r="S32" s="503"/>
      <c r="T32" s="519"/>
    </row>
    <row r="33" spans="1:20" x14ac:dyDescent="0.2">
      <c r="A33" s="147" t="s">
        <v>64</v>
      </c>
      <c r="B33" s="147" t="s">
        <v>65</v>
      </c>
      <c r="C33" s="147" t="s">
        <v>66</v>
      </c>
      <c r="D33" s="147" t="s">
        <v>67</v>
      </c>
      <c r="E33" s="147" t="s">
        <v>759</v>
      </c>
      <c r="F33" s="147" t="s">
        <v>760</v>
      </c>
      <c r="G33" s="148">
        <v>0</v>
      </c>
      <c r="H33" s="148">
        <v>8842849</v>
      </c>
      <c r="I33" s="148">
        <v>60832378.799999997</v>
      </c>
      <c r="J33" s="640"/>
      <c r="K33" s="641"/>
      <c r="M33" s="153"/>
      <c r="N33" s="153"/>
      <c r="O33" s="153"/>
      <c r="P33" s="511"/>
      <c r="Q33" s="518"/>
      <c r="R33" s="503"/>
      <c r="S33" s="503"/>
      <c r="T33" s="519"/>
    </row>
    <row r="34" spans="1:20" x14ac:dyDescent="0.2">
      <c r="A34" s="147" t="s">
        <v>64</v>
      </c>
      <c r="B34" s="147" t="s">
        <v>65</v>
      </c>
      <c r="C34" s="147" t="s">
        <v>66</v>
      </c>
      <c r="D34" s="147" t="s">
        <v>67</v>
      </c>
      <c r="E34" s="147" t="s">
        <v>761</v>
      </c>
      <c r="F34" s="147" t="s">
        <v>762</v>
      </c>
      <c r="G34" s="148">
        <v>0</v>
      </c>
      <c r="H34" s="148">
        <v>880811.97000000067</v>
      </c>
      <c r="I34" s="148">
        <v>6078407.7400000002</v>
      </c>
      <c r="J34" s="640"/>
      <c r="K34" s="641"/>
      <c r="M34" s="153"/>
      <c r="N34" s="153"/>
      <c r="O34" s="153"/>
      <c r="P34" s="511"/>
      <c r="Q34" s="518"/>
      <c r="R34" s="503"/>
      <c r="S34" s="503"/>
      <c r="T34" s="519"/>
    </row>
    <row r="35" spans="1:20" x14ac:dyDescent="0.2">
      <c r="A35" s="147" t="s">
        <v>64</v>
      </c>
      <c r="B35" s="147" t="s">
        <v>65</v>
      </c>
      <c r="C35" s="147" t="s">
        <v>66</v>
      </c>
      <c r="D35" s="147" t="s">
        <v>67</v>
      </c>
      <c r="E35" s="147" t="s">
        <v>106</v>
      </c>
      <c r="F35" s="239" t="s">
        <v>107</v>
      </c>
      <c r="G35" s="148">
        <v>0</v>
      </c>
      <c r="H35" s="148">
        <v>6959517.75</v>
      </c>
      <c r="I35" s="240">
        <v>56566969.409999996</v>
      </c>
      <c r="J35" s="640"/>
      <c r="K35" s="641"/>
      <c r="M35" s="153"/>
      <c r="N35" s="153"/>
      <c r="O35" s="153"/>
      <c r="P35" s="511"/>
      <c r="Q35" s="518"/>
      <c r="R35" s="503"/>
      <c r="S35" s="503"/>
      <c r="T35" s="519"/>
    </row>
    <row r="36" spans="1:20" x14ac:dyDescent="0.2">
      <c r="A36" s="147" t="s">
        <v>64</v>
      </c>
      <c r="B36" s="147" t="s">
        <v>65</v>
      </c>
      <c r="C36" s="147" t="s">
        <v>66</v>
      </c>
      <c r="D36" s="147" t="s">
        <v>67</v>
      </c>
      <c r="E36" s="147" t="s">
        <v>110</v>
      </c>
      <c r="F36" s="147" t="s">
        <v>111</v>
      </c>
      <c r="G36" s="148">
        <v>6707490.29</v>
      </c>
      <c r="H36" s="157">
        <v>0</v>
      </c>
      <c r="I36" s="157">
        <v>7368772.9000000004</v>
      </c>
      <c r="J36" s="640"/>
      <c r="K36" s="641"/>
      <c r="M36" s="153"/>
      <c r="N36" s="153"/>
      <c r="O36" s="153"/>
      <c r="P36" s="511"/>
      <c r="Q36" s="518"/>
      <c r="R36" s="503"/>
      <c r="S36" s="503"/>
      <c r="T36" s="519"/>
    </row>
    <row r="37" spans="1:20" ht="13.5" thickBot="1" x14ac:dyDescent="0.25">
      <c r="A37" s="147" t="s">
        <v>64</v>
      </c>
      <c r="B37" s="147" t="s">
        <v>65</v>
      </c>
      <c r="C37" s="147" t="s">
        <v>66</v>
      </c>
      <c r="D37" s="147" t="s">
        <v>67</v>
      </c>
      <c r="E37" s="147" t="s">
        <v>112</v>
      </c>
      <c r="F37" s="147" t="s">
        <v>113</v>
      </c>
      <c r="G37" s="148">
        <v>2563541.04</v>
      </c>
      <c r="H37" s="158">
        <v>560500</v>
      </c>
      <c r="I37" s="158">
        <v>65040538.509999998</v>
      </c>
      <c r="J37" s="640"/>
      <c r="K37" s="641"/>
      <c r="M37" s="153"/>
      <c r="N37" s="153"/>
      <c r="O37" s="153"/>
      <c r="P37" s="511"/>
      <c r="Q37" s="518"/>
      <c r="R37" s="503"/>
      <c r="S37" s="503"/>
      <c r="T37" s="519"/>
    </row>
    <row r="38" spans="1:20" x14ac:dyDescent="0.2">
      <c r="A38" s="120" t="s">
        <v>114</v>
      </c>
      <c r="B38" s="120" t="s">
        <v>115</v>
      </c>
      <c r="C38" s="120" t="s">
        <v>66</v>
      </c>
      <c r="D38" s="120" t="s">
        <v>67</v>
      </c>
      <c r="E38" s="120" t="s">
        <v>116</v>
      </c>
      <c r="F38" s="423" t="s">
        <v>117</v>
      </c>
      <c r="G38" s="28">
        <v>17319587.690000001</v>
      </c>
      <c r="H38" s="241">
        <v>1894373.3599999994</v>
      </c>
      <c r="I38" s="241">
        <v>15948739.25</v>
      </c>
      <c r="J38" s="642">
        <f>SUM(H38:H87)</f>
        <v>18201728.66</v>
      </c>
      <c r="K38" s="643">
        <f>SUM(I38:I87)</f>
        <v>136461713.53000003</v>
      </c>
      <c r="M38" s="153"/>
      <c r="N38" s="153"/>
      <c r="O38" s="153"/>
      <c r="P38" s="511"/>
      <c r="Q38" s="518"/>
      <c r="R38" s="503"/>
      <c r="S38" s="503"/>
      <c r="T38" s="519"/>
    </row>
    <row r="39" spans="1:20" x14ac:dyDescent="0.2">
      <c r="A39" s="120" t="s">
        <v>114</v>
      </c>
      <c r="B39" s="120" t="s">
        <v>115</v>
      </c>
      <c r="C39" s="120" t="s">
        <v>66</v>
      </c>
      <c r="D39" s="120" t="s">
        <v>67</v>
      </c>
      <c r="E39" s="120" t="s">
        <v>118</v>
      </c>
      <c r="F39" s="120" t="s">
        <v>119</v>
      </c>
      <c r="G39" s="28">
        <v>5230919.93</v>
      </c>
      <c r="H39" s="28">
        <v>505807.68999999994</v>
      </c>
      <c r="I39" s="28">
        <v>3752328.37</v>
      </c>
      <c r="J39" s="642"/>
      <c r="K39" s="643"/>
      <c r="M39" s="153"/>
      <c r="N39" s="153"/>
      <c r="O39" s="153"/>
      <c r="P39" s="511"/>
      <c r="Q39" s="518"/>
      <c r="R39" s="503"/>
      <c r="S39" s="503"/>
      <c r="T39" s="519"/>
    </row>
    <row r="40" spans="1:20" x14ac:dyDescent="0.2">
      <c r="A40" s="120" t="s">
        <v>114</v>
      </c>
      <c r="B40" s="120" t="s">
        <v>115</v>
      </c>
      <c r="C40" s="120" t="s">
        <v>66</v>
      </c>
      <c r="D40" s="120" t="s">
        <v>67</v>
      </c>
      <c r="E40" s="120" t="s">
        <v>120</v>
      </c>
      <c r="F40" s="423" t="s">
        <v>121</v>
      </c>
      <c r="G40" s="28">
        <v>31463596.739999998</v>
      </c>
      <c r="H40" s="241">
        <v>4270175.6000000015</v>
      </c>
      <c r="I40" s="241">
        <v>29201333.43</v>
      </c>
      <c r="J40" s="642"/>
      <c r="K40" s="643"/>
      <c r="M40" s="153"/>
      <c r="N40" s="153"/>
      <c r="O40" s="153"/>
      <c r="P40" s="511"/>
      <c r="Q40" s="518"/>
      <c r="R40" s="503"/>
      <c r="S40" s="503"/>
      <c r="T40" s="519"/>
    </row>
    <row r="41" spans="1:20" x14ac:dyDescent="0.2">
      <c r="A41" s="120" t="s">
        <v>114</v>
      </c>
      <c r="B41" s="120" t="s">
        <v>115</v>
      </c>
      <c r="C41" s="120" t="s">
        <v>66</v>
      </c>
      <c r="D41" s="120" t="s">
        <v>67</v>
      </c>
      <c r="E41" s="120" t="s">
        <v>122</v>
      </c>
      <c r="F41" s="120" t="s">
        <v>123</v>
      </c>
      <c r="G41" s="28">
        <v>4750562.6399999997</v>
      </c>
      <c r="H41" s="28">
        <v>733351.28000000026</v>
      </c>
      <c r="I41" s="28">
        <v>4650779.4800000004</v>
      </c>
      <c r="J41" s="642"/>
      <c r="K41" s="643"/>
      <c r="M41" s="153"/>
      <c r="N41" s="153"/>
      <c r="O41" s="153"/>
      <c r="P41" s="511"/>
      <c r="Q41" s="518"/>
      <c r="R41" s="503"/>
      <c r="S41" s="503"/>
      <c r="T41" s="519"/>
    </row>
    <row r="42" spans="1:20" x14ac:dyDescent="0.2">
      <c r="A42" s="120" t="s">
        <v>114</v>
      </c>
      <c r="B42" s="120" t="s">
        <v>115</v>
      </c>
      <c r="C42" s="120" t="s">
        <v>66</v>
      </c>
      <c r="D42" s="120" t="s">
        <v>67</v>
      </c>
      <c r="E42" s="120" t="s">
        <v>124</v>
      </c>
      <c r="F42" s="120" t="s">
        <v>125</v>
      </c>
      <c r="G42" s="28">
        <v>582630</v>
      </c>
      <c r="H42" s="28">
        <v>88074.699999999953</v>
      </c>
      <c r="I42" s="28">
        <v>576103.69999999995</v>
      </c>
      <c r="J42" s="642"/>
      <c r="K42" s="643"/>
      <c r="M42" s="153"/>
      <c r="N42" s="153"/>
      <c r="O42" s="153"/>
      <c r="P42" s="511"/>
      <c r="Q42" s="518"/>
      <c r="R42" s="503"/>
      <c r="S42" s="503"/>
      <c r="T42" s="519"/>
    </row>
    <row r="43" spans="1:20" x14ac:dyDescent="0.2">
      <c r="A43" s="120" t="s">
        <v>114</v>
      </c>
      <c r="B43" s="120" t="s">
        <v>115</v>
      </c>
      <c r="C43" s="120" t="s">
        <v>66</v>
      </c>
      <c r="D43" s="120" t="s">
        <v>67</v>
      </c>
      <c r="E43" s="120" t="s">
        <v>126</v>
      </c>
      <c r="F43" s="120" t="s">
        <v>958</v>
      </c>
      <c r="G43" s="28">
        <v>329367.43</v>
      </c>
      <c r="H43" s="28">
        <v>12850</v>
      </c>
      <c r="I43" s="28">
        <v>89950</v>
      </c>
      <c r="J43" s="642"/>
      <c r="K43" s="643"/>
      <c r="M43" s="153"/>
      <c r="N43" s="153"/>
      <c r="O43" s="153"/>
      <c r="P43" s="511"/>
      <c r="Q43" s="518"/>
      <c r="R43" s="503"/>
      <c r="S43" s="503"/>
      <c r="T43" s="519"/>
    </row>
    <row r="44" spans="1:20" x14ac:dyDescent="0.2">
      <c r="A44" s="120" t="s">
        <v>114</v>
      </c>
      <c r="B44" s="120" t="s">
        <v>115</v>
      </c>
      <c r="C44" s="120" t="s">
        <v>66</v>
      </c>
      <c r="D44" s="120" t="s">
        <v>67</v>
      </c>
      <c r="E44" s="120" t="s">
        <v>128</v>
      </c>
      <c r="F44" s="423" t="s">
        <v>129</v>
      </c>
      <c r="G44" s="28">
        <v>25423247.399999999</v>
      </c>
      <c r="H44" s="241">
        <v>150000</v>
      </c>
      <c r="I44" s="241">
        <v>1922522.46</v>
      </c>
      <c r="J44" s="642"/>
      <c r="K44" s="643"/>
      <c r="M44" s="153"/>
      <c r="N44" s="153"/>
      <c r="O44" s="153"/>
      <c r="P44" s="511"/>
      <c r="Q44" s="518"/>
      <c r="R44" s="503"/>
      <c r="S44" s="503"/>
      <c r="T44" s="519"/>
    </row>
    <row r="45" spans="1:20" x14ac:dyDescent="0.2">
      <c r="A45" s="120" t="s">
        <v>114</v>
      </c>
      <c r="B45" s="120" t="s">
        <v>115</v>
      </c>
      <c r="C45" s="120" t="s">
        <v>66</v>
      </c>
      <c r="D45" s="120" t="s">
        <v>67</v>
      </c>
      <c r="E45" s="120" t="s">
        <v>130</v>
      </c>
      <c r="F45" s="120" t="s">
        <v>959</v>
      </c>
      <c r="G45" s="28">
        <v>9012775.9600000009</v>
      </c>
      <c r="H45" s="28">
        <v>806108.42999999993</v>
      </c>
      <c r="I45" s="28">
        <v>1294570.1499999999</v>
      </c>
      <c r="J45" s="642"/>
      <c r="K45" s="643"/>
      <c r="M45" s="153"/>
      <c r="N45" s="153"/>
      <c r="O45" s="153"/>
      <c r="P45" s="511"/>
      <c r="Q45" s="518"/>
      <c r="R45" s="503"/>
      <c r="S45" s="503"/>
      <c r="T45" s="519"/>
    </row>
    <row r="46" spans="1:20" x14ac:dyDescent="0.2">
      <c r="A46" s="120" t="s">
        <v>114</v>
      </c>
      <c r="B46" s="120" t="s">
        <v>115</v>
      </c>
      <c r="C46" s="120" t="s">
        <v>66</v>
      </c>
      <c r="D46" s="120" t="s">
        <v>67</v>
      </c>
      <c r="E46" s="120" t="s">
        <v>132</v>
      </c>
      <c r="F46" s="120" t="s">
        <v>133</v>
      </c>
      <c r="G46" s="28">
        <v>608155</v>
      </c>
      <c r="H46" s="28">
        <v>9445</v>
      </c>
      <c r="I46" s="28">
        <v>1144817</v>
      </c>
      <c r="J46" s="642"/>
      <c r="K46" s="643"/>
      <c r="M46" s="153"/>
      <c r="N46" s="153"/>
      <c r="O46" s="153"/>
      <c r="P46" s="511"/>
      <c r="Q46" s="518"/>
      <c r="R46" s="503"/>
      <c r="S46" s="503"/>
      <c r="T46" s="519"/>
    </row>
    <row r="47" spans="1:20" x14ac:dyDescent="0.2">
      <c r="A47" s="120" t="s">
        <v>114</v>
      </c>
      <c r="B47" s="120" t="s">
        <v>115</v>
      </c>
      <c r="C47" s="120" t="s">
        <v>66</v>
      </c>
      <c r="D47" s="120" t="s">
        <v>67</v>
      </c>
      <c r="E47" s="120" t="s">
        <v>134</v>
      </c>
      <c r="F47" s="120" t="s">
        <v>135</v>
      </c>
      <c r="G47" s="28">
        <v>4154767.4</v>
      </c>
      <c r="H47" s="28">
        <v>394127</v>
      </c>
      <c r="I47" s="28">
        <v>3263530.8</v>
      </c>
      <c r="J47" s="642"/>
      <c r="K47" s="643"/>
      <c r="M47" s="153"/>
      <c r="N47" s="153"/>
      <c r="O47" s="153"/>
      <c r="P47" s="511"/>
      <c r="Q47" s="518"/>
      <c r="R47" s="503"/>
      <c r="S47" s="503"/>
      <c r="T47" s="519"/>
    </row>
    <row r="48" spans="1:20" x14ac:dyDescent="0.2">
      <c r="A48" s="120" t="s">
        <v>114</v>
      </c>
      <c r="B48" s="120" t="s">
        <v>115</v>
      </c>
      <c r="C48" s="120" t="s">
        <v>66</v>
      </c>
      <c r="D48" s="120" t="s">
        <v>67</v>
      </c>
      <c r="E48" s="120" t="s">
        <v>136</v>
      </c>
      <c r="F48" s="120" t="s">
        <v>137</v>
      </c>
      <c r="G48" s="28">
        <v>2825332.75</v>
      </c>
      <c r="H48" s="28">
        <v>42000</v>
      </c>
      <c r="I48" s="28">
        <v>229151.54</v>
      </c>
      <c r="J48" s="642"/>
      <c r="K48" s="643"/>
      <c r="M48" s="153"/>
      <c r="N48" s="153"/>
      <c r="O48" s="153"/>
      <c r="P48" s="511"/>
      <c r="Q48" s="518"/>
      <c r="R48" s="503"/>
      <c r="S48" s="503"/>
      <c r="T48" s="519"/>
    </row>
    <row r="49" spans="1:20" x14ac:dyDescent="0.2">
      <c r="A49" s="120" t="s">
        <v>114</v>
      </c>
      <c r="B49" s="120" t="s">
        <v>115</v>
      </c>
      <c r="C49" s="120" t="s">
        <v>66</v>
      </c>
      <c r="D49" s="120" t="s">
        <v>67</v>
      </c>
      <c r="E49" s="120" t="s">
        <v>138</v>
      </c>
      <c r="F49" s="120" t="s">
        <v>139</v>
      </c>
      <c r="G49" s="28">
        <v>2645305.9</v>
      </c>
      <c r="H49" s="28">
        <v>171383.81000000006</v>
      </c>
      <c r="I49" s="28">
        <v>1060332.55</v>
      </c>
      <c r="J49" s="642"/>
      <c r="K49" s="643"/>
      <c r="M49" s="153"/>
      <c r="N49" s="153"/>
      <c r="O49" s="153"/>
      <c r="P49" s="511"/>
      <c r="Q49" s="518"/>
      <c r="R49" s="503"/>
      <c r="S49" s="503"/>
      <c r="T49" s="519"/>
    </row>
    <row r="50" spans="1:20" x14ac:dyDescent="0.2">
      <c r="A50" s="120" t="s">
        <v>114</v>
      </c>
      <c r="B50" s="120" t="s">
        <v>115</v>
      </c>
      <c r="C50" s="120" t="s">
        <v>66</v>
      </c>
      <c r="D50" s="120" t="s">
        <v>67</v>
      </c>
      <c r="E50" s="120" t="s">
        <v>140</v>
      </c>
      <c r="F50" s="423" t="s">
        <v>141</v>
      </c>
      <c r="G50" s="28">
        <v>22892949.66</v>
      </c>
      <c r="H50" s="241">
        <v>197494.83999999985</v>
      </c>
      <c r="I50" s="241">
        <v>1969446.15</v>
      </c>
      <c r="J50" s="642"/>
      <c r="K50" s="643"/>
      <c r="M50" s="153"/>
      <c r="N50" s="153"/>
      <c r="O50" s="153"/>
      <c r="P50" s="511"/>
      <c r="Q50" s="518"/>
      <c r="R50" s="503"/>
      <c r="S50" s="503"/>
      <c r="T50" s="519"/>
    </row>
    <row r="51" spans="1:20" x14ac:dyDescent="0.2">
      <c r="A51" s="120" t="s">
        <v>114</v>
      </c>
      <c r="B51" s="120" t="s">
        <v>115</v>
      </c>
      <c r="C51" s="120" t="s">
        <v>66</v>
      </c>
      <c r="D51" s="120" t="s">
        <v>67</v>
      </c>
      <c r="E51" s="120" t="s">
        <v>142</v>
      </c>
      <c r="F51" s="120" t="s">
        <v>143</v>
      </c>
      <c r="G51" s="28">
        <v>128540</v>
      </c>
      <c r="H51" s="28">
        <v>0</v>
      </c>
      <c r="I51" s="28">
        <v>12440</v>
      </c>
      <c r="J51" s="642"/>
      <c r="K51" s="643"/>
      <c r="M51" s="153"/>
      <c r="N51" s="153"/>
      <c r="O51" s="153"/>
      <c r="P51" s="511"/>
      <c r="Q51" s="518"/>
      <c r="R51" s="503"/>
      <c r="S51" s="503"/>
      <c r="T51" s="519"/>
    </row>
    <row r="52" spans="1:20" x14ac:dyDescent="0.2">
      <c r="A52" s="120" t="s">
        <v>114</v>
      </c>
      <c r="B52" s="120" t="s">
        <v>115</v>
      </c>
      <c r="C52" s="120" t="s">
        <v>66</v>
      </c>
      <c r="D52" s="120" t="s">
        <v>67</v>
      </c>
      <c r="E52" s="120" t="s">
        <v>144</v>
      </c>
      <c r="F52" s="120" t="s">
        <v>145</v>
      </c>
      <c r="G52" s="28">
        <v>6603983.25</v>
      </c>
      <c r="H52" s="28">
        <v>877623.75</v>
      </c>
      <c r="I52" s="28">
        <v>4086640.42</v>
      </c>
      <c r="J52" s="642"/>
      <c r="K52" s="643"/>
      <c r="M52" s="153"/>
      <c r="N52" s="153">
        <v>444784.4</v>
      </c>
      <c r="O52" s="153"/>
      <c r="P52" s="511"/>
      <c r="Q52" s="518"/>
      <c r="R52" s="503"/>
      <c r="S52" s="503"/>
      <c r="T52" s="519"/>
    </row>
    <row r="53" spans="1:20" x14ac:dyDescent="0.2">
      <c r="A53" s="120" t="s">
        <v>114</v>
      </c>
      <c r="B53" s="120" t="s">
        <v>115</v>
      </c>
      <c r="C53" s="120" t="s">
        <v>66</v>
      </c>
      <c r="D53" s="120" t="s">
        <v>67</v>
      </c>
      <c r="E53" s="120" t="s">
        <v>146</v>
      </c>
      <c r="F53" s="423" t="s">
        <v>147</v>
      </c>
      <c r="G53" s="28">
        <v>18818324.25</v>
      </c>
      <c r="H53" s="241">
        <v>1986880.0099999998</v>
      </c>
      <c r="I53" s="241">
        <v>9705969.9299999997</v>
      </c>
      <c r="J53" s="642"/>
      <c r="K53" s="643"/>
      <c r="M53" s="153"/>
      <c r="N53" s="153"/>
      <c r="O53" s="153"/>
      <c r="P53" s="511"/>
      <c r="Q53" s="518"/>
      <c r="R53" s="503"/>
      <c r="S53" s="503"/>
      <c r="T53" s="519"/>
    </row>
    <row r="54" spans="1:20" x14ac:dyDescent="0.2">
      <c r="A54" s="120" t="s">
        <v>114</v>
      </c>
      <c r="B54" s="120" t="s">
        <v>115</v>
      </c>
      <c r="C54" s="120" t="s">
        <v>66</v>
      </c>
      <c r="D54" s="120" t="s">
        <v>67</v>
      </c>
      <c r="E54" s="120" t="s">
        <v>148</v>
      </c>
      <c r="F54" s="120" t="s">
        <v>149</v>
      </c>
      <c r="G54" s="28">
        <v>9833296.3499999996</v>
      </c>
      <c r="H54" s="28">
        <v>444755.80999999959</v>
      </c>
      <c r="I54" s="28">
        <v>2837689.55</v>
      </c>
      <c r="J54" s="642"/>
      <c r="K54" s="643"/>
      <c r="M54" s="153"/>
      <c r="N54" s="153"/>
      <c r="O54" s="153"/>
      <c r="P54" s="511"/>
      <c r="Q54" s="518"/>
      <c r="R54" s="503"/>
      <c r="S54" s="503"/>
      <c r="T54" s="519"/>
    </row>
    <row r="55" spans="1:20" x14ac:dyDescent="0.2">
      <c r="A55" s="120" t="s">
        <v>114</v>
      </c>
      <c r="B55" s="120" t="s">
        <v>115</v>
      </c>
      <c r="C55" s="120" t="s">
        <v>66</v>
      </c>
      <c r="D55" s="120" t="s">
        <v>67</v>
      </c>
      <c r="E55" s="120" t="s">
        <v>150</v>
      </c>
      <c r="F55" s="120" t="s">
        <v>151</v>
      </c>
      <c r="G55" s="28">
        <v>1008830.96</v>
      </c>
      <c r="H55" s="28">
        <v>84069.229999999981</v>
      </c>
      <c r="I55" s="28">
        <v>600473.51</v>
      </c>
      <c r="J55" s="642"/>
      <c r="K55" s="643"/>
      <c r="M55" s="153"/>
      <c r="N55" s="153"/>
      <c r="O55" s="153"/>
      <c r="P55" s="511"/>
      <c r="Q55" s="518"/>
      <c r="R55" s="503"/>
      <c r="S55" s="503"/>
      <c r="T55" s="519"/>
    </row>
    <row r="56" spans="1:20" x14ac:dyDescent="0.2">
      <c r="A56" s="120" t="s">
        <v>114</v>
      </c>
      <c r="B56" s="120" t="s">
        <v>115</v>
      </c>
      <c r="C56" s="120" t="s">
        <v>66</v>
      </c>
      <c r="D56" s="120" t="s">
        <v>67</v>
      </c>
      <c r="E56" s="120" t="s">
        <v>152</v>
      </c>
      <c r="F56" s="120" t="s">
        <v>153</v>
      </c>
      <c r="G56" s="28">
        <v>149516415.38999999</v>
      </c>
      <c r="H56" s="28">
        <v>0</v>
      </c>
      <c r="I56" s="28">
        <v>444784.4</v>
      </c>
      <c r="J56" s="642"/>
      <c r="K56" s="643"/>
      <c r="M56" s="153"/>
      <c r="N56" s="153"/>
      <c r="O56" s="153"/>
      <c r="P56" s="511"/>
      <c r="Q56" s="518"/>
      <c r="R56" s="503"/>
      <c r="S56" s="503"/>
      <c r="T56" s="519"/>
    </row>
    <row r="57" spans="1:20" x14ac:dyDescent="0.2">
      <c r="A57" s="120" t="s">
        <v>114</v>
      </c>
      <c r="B57" s="120" t="s">
        <v>115</v>
      </c>
      <c r="C57" s="120" t="s">
        <v>66</v>
      </c>
      <c r="D57" s="120" t="s">
        <v>67</v>
      </c>
      <c r="E57" s="120" t="s">
        <v>739</v>
      </c>
      <c r="F57" s="423" t="s">
        <v>960</v>
      </c>
      <c r="G57" s="28">
        <v>0</v>
      </c>
      <c r="H57" s="241">
        <v>30190.179999999993</v>
      </c>
      <c r="I57" s="241">
        <v>188896.36</v>
      </c>
      <c r="J57" s="642"/>
      <c r="K57" s="643"/>
      <c r="M57" s="506"/>
      <c r="N57" s="506"/>
      <c r="O57" s="506"/>
      <c r="P57" s="512"/>
      <c r="Q57" s="520"/>
      <c r="R57" s="504"/>
      <c r="S57" s="504"/>
      <c r="T57" s="521"/>
    </row>
    <row r="58" spans="1:20" x14ac:dyDescent="0.2">
      <c r="A58" s="120"/>
      <c r="B58" s="120"/>
      <c r="C58" s="120"/>
      <c r="D58" s="120"/>
      <c r="E58" s="120" t="s">
        <v>925</v>
      </c>
      <c r="F58" s="120" t="s">
        <v>926</v>
      </c>
      <c r="G58" s="28">
        <v>0</v>
      </c>
      <c r="H58" s="28">
        <v>155075.56000000006</v>
      </c>
      <c r="I58" s="28">
        <v>550965.56000000006</v>
      </c>
      <c r="J58" s="642"/>
      <c r="K58" s="643"/>
      <c r="M58" s="506"/>
      <c r="N58" s="506"/>
      <c r="O58" s="506"/>
      <c r="P58" s="512"/>
      <c r="Q58" s="520"/>
      <c r="R58" s="504"/>
      <c r="S58" s="504"/>
      <c r="T58" s="521"/>
    </row>
    <row r="59" spans="1:20" x14ac:dyDescent="0.2">
      <c r="A59" s="120"/>
      <c r="B59" s="120"/>
      <c r="C59" s="120"/>
      <c r="D59" s="120"/>
      <c r="E59" s="120" t="s">
        <v>990</v>
      </c>
      <c r="F59" s="120" t="s">
        <v>991</v>
      </c>
      <c r="G59" s="28"/>
      <c r="H59" s="28">
        <v>25575.489999999998</v>
      </c>
      <c r="I59" s="28">
        <v>76726.47</v>
      </c>
      <c r="J59" s="642"/>
      <c r="K59" s="643"/>
      <c r="M59" s="506"/>
      <c r="N59" s="506"/>
      <c r="O59" s="506"/>
      <c r="P59" s="512"/>
      <c r="Q59" s="520"/>
      <c r="R59" s="504"/>
      <c r="S59" s="504"/>
      <c r="T59" s="521"/>
    </row>
    <row r="60" spans="1:20" x14ac:dyDescent="0.2">
      <c r="A60" s="120" t="s">
        <v>114</v>
      </c>
      <c r="B60" s="120" t="s">
        <v>115</v>
      </c>
      <c r="C60" s="120" t="s">
        <v>66</v>
      </c>
      <c r="D60" s="120" t="s">
        <v>67</v>
      </c>
      <c r="E60" s="120" t="s">
        <v>154</v>
      </c>
      <c r="F60" s="120" t="s">
        <v>155</v>
      </c>
      <c r="G60" s="28">
        <v>1131855</v>
      </c>
      <c r="H60" s="28">
        <v>0</v>
      </c>
      <c r="I60" s="28">
        <v>654489.99</v>
      </c>
      <c r="J60" s="642"/>
      <c r="K60" s="643"/>
      <c r="M60" s="153"/>
      <c r="N60" s="153"/>
      <c r="O60" s="153"/>
      <c r="P60" s="511"/>
      <c r="Q60" s="518"/>
      <c r="R60" s="503"/>
      <c r="S60" s="503"/>
      <c r="T60" s="519"/>
    </row>
    <row r="61" spans="1:20" x14ac:dyDescent="0.2">
      <c r="A61" s="120" t="s">
        <v>114</v>
      </c>
      <c r="B61" s="120" t="s">
        <v>115</v>
      </c>
      <c r="C61" s="120" t="s">
        <v>66</v>
      </c>
      <c r="D61" s="120" t="s">
        <v>67</v>
      </c>
      <c r="E61" s="120" t="s">
        <v>156</v>
      </c>
      <c r="F61" s="120" t="s">
        <v>157</v>
      </c>
      <c r="G61" s="28">
        <v>4010016.85</v>
      </c>
      <c r="H61" s="28">
        <v>74823.010000000009</v>
      </c>
      <c r="I61" s="28">
        <v>663882.81000000006</v>
      </c>
      <c r="J61" s="642"/>
      <c r="K61" s="643"/>
      <c r="L61" s="237" t="s">
        <v>857</v>
      </c>
      <c r="M61" s="153"/>
      <c r="N61" s="153"/>
      <c r="O61" s="153"/>
      <c r="P61" s="511"/>
      <c r="Q61" s="518"/>
      <c r="R61" s="503"/>
      <c r="S61" s="503"/>
      <c r="T61" s="519"/>
    </row>
    <row r="62" spans="1:20" x14ac:dyDescent="0.2">
      <c r="A62" s="120" t="s">
        <v>114</v>
      </c>
      <c r="B62" s="120" t="s">
        <v>115</v>
      </c>
      <c r="C62" s="120" t="s">
        <v>66</v>
      </c>
      <c r="D62" s="120" t="s">
        <v>67</v>
      </c>
      <c r="E62" s="120" t="s">
        <v>158</v>
      </c>
      <c r="F62" s="120" t="s">
        <v>159</v>
      </c>
      <c r="G62" s="28">
        <v>4998286.3899999997</v>
      </c>
      <c r="H62" s="28">
        <v>0</v>
      </c>
      <c r="I62" s="28">
        <v>1151062.52</v>
      </c>
      <c r="J62" s="642"/>
      <c r="K62" s="643"/>
      <c r="M62" s="153"/>
      <c r="N62" s="153"/>
      <c r="O62" s="153"/>
      <c r="P62" s="511"/>
      <c r="Q62" s="518"/>
      <c r="R62" s="503"/>
      <c r="S62" s="503"/>
      <c r="T62" s="519"/>
    </row>
    <row r="63" spans="1:20" x14ac:dyDescent="0.2">
      <c r="A63" s="120" t="s">
        <v>114</v>
      </c>
      <c r="B63" s="120" t="s">
        <v>115</v>
      </c>
      <c r="C63" s="120" t="s">
        <v>66</v>
      </c>
      <c r="D63" s="120" t="s">
        <v>67</v>
      </c>
      <c r="E63" s="120" t="s">
        <v>160</v>
      </c>
      <c r="F63" s="120" t="s">
        <v>161</v>
      </c>
      <c r="G63" s="28">
        <v>3041423.9</v>
      </c>
      <c r="H63" s="28">
        <v>0</v>
      </c>
      <c r="I63" s="28">
        <v>46881.9</v>
      </c>
      <c r="J63" s="642"/>
      <c r="K63" s="643"/>
      <c r="M63" s="503">
        <f>+'Notas FINAL'!G318</f>
        <v>18201728.66</v>
      </c>
      <c r="N63" s="503">
        <f>+'Notas FINAL'!I318</f>
        <v>136461713.52999997</v>
      </c>
      <c r="O63" s="154">
        <f>+'ERF Julio-2021'!D25</f>
        <v>-18201728.66</v>
      </c>
      <c r="P63" s="510">
        <f>+'ERF Julio-2021'!F25</f>
        <v>-136461713.53000003</v>
      </c>
      <c r="Q63" s="518">
        <f>+J38-M63</f>
        <v>0</v>
      </c>
      <c r="R63" s="503">
        <f>+K38-N63</f>
        <v>0</v>
      </c>
      <c r="S63" s="503">
        <f>+J38+O63</f>
        <v>0</v>
      </c>
      <c r="T63" s="519">
        <f>+K38+P63</f>
        <v>0</v>
      </c>
    </row>
    <row r="64" spans="1:20" x14ac:dyDescent="0.2">
      <c r="A64" s="120" t="s">
        <v>114</v>
      </c>
      <c r="B64" s="120" t="s">
        <v>115</v>
      </c>
      <c r="C64" s="120" t="s">
        <v>66</v>
      </c>
      <c r="D64" s="120" t="s">
        <v>67</v>
      </c>
      <c r="E64" s="120" t="s">
        <v>162</v>
      </c>
      <c r="F64" s="423" t="s">
        <v>961</v>
      </c>
      <c r="G64" s="28">
        <v>33837167.619999997</v>
      </c>
      <c r="H64" s="241">
        <v>387800</v>
      </c>
      <c r="I64" s="241">
        <v>28899378.309999999</v>
      </c>
      <c r="J64" s="642"/>
      <c r="K64" s="643"/>
      <c r="M64" s="153"/>
      <c r="N64" s="153"/>
      <c r="O64" s="153"/>
      <c r="P64" s="511"/>
      <c r="Q64" s="518"/>
      <c r="R64" s="503"/>
      <c r="S64" s="503"/>
      <c r="T64" s="519"/>
    </row>
    <row r="65" spans="1:20" x14ac:dyDescent="0.2">
      <c r="A65" s="120" t="s">
        <v>114</v>
      </c>
      <c r="B65" s="120" t="s">
        <v>115</v>
      </c>
      <c r="C65" s="120" t="s">
        <v>66</v>
      </c>
      <c r="D65" s="120" t="s">
        <v>67</v>
      </c>
      <c r="E65" s="120" t="s">
        <v>164</v>
      </c>
      <c r="F65" s="120" t="s">
        <v>165</v>
      </c>
      <c r="G65" s="28">
        <v>7550507.9699999997</v>
      </c>
      <c r="H65" s="28">
        <v>24347.489999999991</v>
      </c>
      <c r="I65" s="28">
        <v>1231025.56</v>
      </c>
      <c r="J65" s="642"/>
      <c r="K65" s="643"/>
      <c r="M65" s="154"/>
      <c r="N65" s="154"/>
      <c r="O65" s="153"/>
      <c r="P65" s="511"/>
      <c r="Q65" s="518"/>
      <c r="R65" s="503"/>
      <c r="S65" s="503"/>
      <c r="T65" s="519"/>
    </row>
    <row r="66" spans="1:20" x14ac:dyDescent="0.2">
      <c r="A66" s="120" t="s">
        <v>114</v>
      </c>
      <c r="B66" s="120" t="s">
        <v>115</v>
      </c>
      <c r="C66" s="120" t="s">
        <v>66</v>
      </c>
      <c r="D66" s="120" t="s">
        <v>67</v>
      </c>
      <c r="E66" s="120" t="s">
        <v>166</v>
      </c>
      <c r="F66" s="120" t="s">
        <v>167</v>
      </c>
      <c r="G66" s="28">
        <v>1627120.88</v>
      </c>
      <c r="H66" s="28">
        <v>189167.03000000003</v>
      </c>
      <c r="I66" s="28">
        <v>1022674.12</v>
      </c>
      <c r="J66" s="642"/>
      <c r="K66" s="643"/>
      <c r="M66" s="153"/>
      <c r="N66" s="153"/>
      <c r="O66" s="153"/>
      <c r="P66" s="511"/>
      <c r="Q66" s="518"/>
      <c r="R66" s="503"/>
      <c r="S66" s="503"/>
      <c r="T66" s="519"/>
    </row>
    <row r="67" spans="1:20" x14ac:dyDescent="0.2">
      <c r="A67" s="120" t="s">
        <v>114</v>
      </c>
      <c r="B67" s="120" t="s">
        <v>115</v>
      </c>
      <c r="C67" s="120" t="s">
        <v>66</v>
      </c>
      <c r="D67" s="120" t="s">
        <v>67</v>
      </c>
      <c r="E67" s="120" t="s">
        <v>168</v>
      </c>
      <c r="F67" s="120" t="s">
        <v>169</v>
      </c>
      <c r="G67" s="28">
        <v>2750065.37</v>
      </c>
      <c r="H67" s="28">
        <v>220076.53000000014</v>
      </c>
      <c r="I67" s="28">
        <v>1107464.3700000001</v>
      </c>
      <c r="J67" s="642"/>
      <c r="K67" s="643"/>
      <c r="M67" s="153"/>
      <c r="N67" s="153"/>
      <c r="O67" s="153"/>
      <c r="P67" s="511"/>
      <c r="Q67" s="518"/>
      <c r="R67" s="503"/>
      <c r="S67" s="503"/>
      <c r="T67" s="519"/>
    </row>
    <row r="68" spans="1:20" x14ac:dyDescent="0.2">
      <c r="A68" s="120" t="s">
        <v>114</v>
      </c>
      <c r="B68" s="120" t="s">
        <v>115</v>
      </c>
      <c r="C68" s="120" t="s">
        <v>66</v>
      </c>
      <c r="D68" s="120" t="s">
        <v>67</v>
      </c>
      <c r="E68" s="120" t="s">
        <v>170</v>
      </c>
      <c r="F68" s="120" t="s">
        <v>171</v>
      </c>
      <c r="G68" s="28">
        <v>207090</v>
      </c>
      <c r="H68" s="28">
        <v>0</v>
      </c>
      <c r="I68" s="28">
        <v>80000.009999999995</v>
      </c>
      <c r="J68" s="642"/>
      <c r="K68" s="643"/>
      <c r="M68" s="153"/>
      <c r="N68" s="153"/>
      <c r="O68" s="153"/>
      <c r="P68" s="511"/>
      <c r="Q68" s="518"/>
      <c r="R68" s="503"/>
      <c r="S68" s="503"/>
      <c r="T68" s="519"/>
    </row>
    <row r="69" spans="1:20" x14ac:dyDescent="0.2">
      <c r="A69" s="120" t="s">
        <v>114</v>
      </c>
      <c r="B69" s="120" t="s">
        <v>115</v>
      </c>
      <c r="C69" s="120" t="s">
        <v>66</v>
      </c>
      <c r="D69" s="120" t="s">
        <v>67</v>
      </c>
      <c r="E69" s="120" t="s">
        <v>172</v>
      </c>
      <c r="F69" s="120" t="s">
        <v>173</v>
      </c>
      <c r="G69" s="28">
        <v>504310.72</v>
      </c>
      <c r="H69" s="28">
        <v>32203.00999999998</v>
      </c>
      <c r="I69" s="28">
        <v>258015.68</v>
      </c>
      <c r="J69" s="642"/>
      <c r="K69" s="643"/>
      <c r="M69" s="153"/>
      <c r="N69" s="153"/>
      <c r="O69" s="153"/>
      <c r="P69" s="511"/>
      <c r="Q69" s="518"/>
      <c r="R69" s="503"/>
      <c r="S69" s="503"/>
      <c r="T69" s="519"/>
    </row>
    <row r="70" spans="1:20" x14ac:dyDescent="0.2">
      <c r="A70" s="120" t="s">
        <v>114</v>
      </c>
      <c r="B70" s="120" t="s">
        <v>115</v>
      </c>
      <c r="C70" s="120" t="s">
        <v>66</v>
      </c>
      <c r="D70" s="120" t="s">
        <v>67</v>
      </c>
      <c r="E70" s="120" t="s">
        <v>174</v>
      </c>
      <c r="F70" s="120" t="s">
        <v>962</v>
      </c>
      <c r="G70" s="28">
        <v>5559720.2999999998</v>
      </c>
      <c r="H70" s="28">
        <v>462517.68000000005</v>
      </c>
      <c r="I70" s="28">
        <v>1165249.0900000001</v>
      </c>
      <c r="J70" s="642"/>
      <c r="K70" s="643"/>
      <c r="M70" s="153"/>
      <c r="N70" s="153"/>
      <c r="O70" s="153"/>
      <c r="P70" s="511"/>
      <c r="Q70" s="518"/>
      <c r="R70" s="503"/>
      <c r="S70" s="503"/>
      <c r="T70" s="519"/>
    </row>
    <row r="71" spans="1:20" x14ac:dyDescent="0.2">
      <c r="A71" s="120" t="s">
        <v>114</v>
      </c>
      <c r="B71" s="120" t="s">
        <v>115</v>
      </c>
      <c r="C71" s="120" t="s">
        <v>66</v>
      </c>
      <c r="D71" s="120" t="s">
        <v>67</v>
      </c>
      <c r="E71" s="120" t="s">
        <v>176</v>
      </c>
      <c r="F71" s="120" t="s">
        <v>177</v>
      </c>
      <c r="G71" s="28">
        <v>791733.39</v>
      </c>
      <c r="H71" s="28">
        <v>5089.6100000000442</v>
      </c>
      <c r="I71" s="28">
        <v>285352.58</v>
      </c>
      <c r="J71" s="642"/>
      <c r="K71" s="643"/>
      <c r="M71" s="153"/>
      <c r="N71" s="153"/>
      <c r="O71" s="153"/>
      <c r="P71" s="511"/>
      <c r="Q71" s="518"/>
      <c r="R71" s="503"/>
      <c r="S71" s="503"/>
      <c r="T71" s="519"/>
    </row>
    <row r="72" spans="1:20" x14ac:dyDescent="0.2">
      <c r="A72" s="120" t="s">
        <v>114</v>
      </c>
      <c r="B72" s="120" t="s">
        <v>115</v>
      </c>
      <c r="C72" s="120" t="s">
        <v>66</v>
      </c>
      <c r="D72" s="120" t="s">
        <v>67</v>
      </c>
      <c r="E72" s="120" t="s">
        <v>178</v>
      </c>
      <c r="F72" s="120" t="s">
        <v>179</v>
      </c>
      <c r="G72" s="28">
        <v>8570766.0700000003</v>
      </c>
      <c r="H72" s="28">
        <v>956175.62000000011</v>
      </c>
      <c r="I72" s="28">
        <v>3894617.85</v>
      </c>
      <c r="J72" s="642"/>
      <c r="K72" s="643"/>
      <c r="M72" s="153"/>
      <c r="N72" s="153"/>
      <c r="O72" s="153"/>
      <c r="P72" s="511"/>
      <c r="Q72" s="518"/>
      <c r="R72" s="503"/>
      <c r="S72" s="503"/>
      <c r="T72" s="519"/>
    </row>
    <row r="73" spans="1:20" customFormat="1" ht="15" x14ac:dyDescent="0.25">
      <c r="A73" s="311" t="s">
        <v>114</v>
      </c>
      <c r="B73" s="311" t="s">
        <v>115</v>
      </c>
      <c r="C73" s="311" t="s">
        <v>66</v>
      </c>
      <c r="D73" s="311" t="s">
        <v>67</v>
      </c>
      <c r="E73" s="424" t="s">
        <v>907</v>
      </c>
      <c r="F73" s="424" t="s">
        <v>908</v>
      </c>
      <c r="G73" s="425">
        <v>0</v>
      </c>
      <c r="H73" s="426">
        <v>64487.72</v>
      </c>
      <c r="I73" s="426">
        <v>134511.87</v>
      </c>
      <c r="J73" s="642"/>
      <c r="K73" s="643"/>
      <c r="M73" s="508"/>
      <c r="N73" s="508"/>
      <c r="O73" s="508"/>
      <c r="P73" s="513"/>
      <c r="Q73" s="522"/>
      <c r="R73" s="505"/>
      <c r="S73" s="505"/>
      <c r="T73" s="523"/>
    </row>
    <row r="74" spans="1:20" x14ac:dyDescent="0.2">
      <c r="A74" s="120" t="s">
        <v>114</v>
      </c>
      <c r="B74" s="120" t="s">
        <v>115</v>
      </c>
      <c r="C74" s="120" t="s">
        <v>66</v>
      </c>
      <c r="D74" s="120" t="s">
        <v>67</v>
      </c>
      <c r="E74" s="120" t="s">
        <v>180</v>
      </c>
      <c r="F74" s="120" t="s">
        <v>181</v>
      </c>
      <c r="G74" s="28"/>
      <c r="H74" s="28">
        <v>158357.82000000007</v>
      </c>
      <c r="I74" s="28">
        <v>534589.42000000004</v>
      </c>
      <c r="J74" s="642"/>
      <c r="K74" s="643"/>
      <c r="M74" s="153"/>
      <c r="N74" s="153"/>
      <c r="O74" s="153"/>
      <c r="P74" s="511"/>
      <c r="Q74" s="518"/>
      <c r="R74" s="503"/>
      <c r="S74" s="503"/>
      <c r="T74" s="519"/>
    </row>
    <row r="75" spans="1:20" x14ac:dyDescent="0.2">
      <c r="A75" s="120" t="s">
        <v>114</v>
      </c>
      <c r="B75" s="120" t="s">
        <v>115</v>
      </c>
      <c r="C75" s="120" t="s">
        <v>66</v>
      </c>
      <c r="D75" s="120" t="s">
        <v>67</v>
      </c>
      <c r="E75" s="120" t="s">
        <v>182</v>
      </c>
      <c r="F75" s="120" t="s">
        <v>183</v>
      </c>
      <c r="G75" s="28">
        <v>116.23</v>
      </c>
      <c r="H75" s="28">
        <v>284550</v>
      </c>
      <c r="I75" s="28">
        <v>807973.97</v>
      </c>
      <c r="J75" s="642"/>
      <c r="K75" s="643"/>
      <c r="M75" s="153"/>
      <c r="N75" s="153"/>
      <c r="O75" s="153"/>
      <c r="P75" s="511"/>
      <c r="Q75" s="518"/>
      <c r="R75" s="503"/>
      <c r="S75" s="503"/>
      <c r="T75" s="519"/>
    </row>
    <row r="76" spans="1:20" x14ac:dyDescent="0.2">
      <c r="A76" s="120" t="s">
        <v>114</v>
      </c>
      <c r="B76" s="120" t="s">
        <v>115</v>
      </c>
      <c r="C76" s="120" t="s">
        <v>66</v>
      </c>
      <c r="D76" s="120" t="s">
        <v>67</v>
      </c>
      <c r="E76" s="120" t="s">
        <v>184</v>
      </c>
      <c r="F76" s="120" t="s">
        <v>963</v>
      </c>
      <c r="G76" s="28">
        <v>3296721.55</v>
      </c>
      <c r="H76" s="28">
        <v>9799.9000000000015</v>
      </c>
      <c r="I76" s="28">
        <v>31369.9</v>
      </c>
      <c r="J76" s="642"/>
      <c r="K76" s="643"/>
      <c r="M76" s="509"/>
      <c r="N76" s="509"/>
      <c r="O76" s="153"/>
      <c r="P76" s="511"/>
      <c r="Q76" s="518"/>
      <c r="R76" s="503"/>
      <c r="S76" s="503"/>
      <c r="T76" s="519"/>
    </row>
    <row r="77" spans="1:20" x14ac:dyDescent="0.2">
      <c r="A77" s="120" t="s">
        <v>114</v>
      </c>
      <c r="B77" s="120" t="s">
        <v>115</v>
      </c>
      <c r="C77" s="120" t="s">
        <v>66</v>
      </c>
      <c r="D77" s="120" t="s">
        <v>67</v>
      </c>
      <c r="E77" s="120" t="s">
        <v>186</v>
      </c>
      <c r="F77" s="120" t="s">
        <v>187</v>
      </c>
      <c r="G77" s="28">
        <v>16479.599999999999</v>
      </c>
      <c r="H77" s="28">
        <v>590</v>
      </c>
      <c r="I77" s="28">
        <v>909770.84</v>
      </c>
      <c r="J77" s="642"/>
      <c r="K77" s="643"/>
      <c r="M77" s="153"/>
      <c r="N77" s="153"/>
      <c r="O77" s="153"/>
      <c r="P77" s="511"/>
      <c r="Q77" s="518"/>
      <c r="R77" s="503"/>
      <c r="S77" s="503"/>
      <c r="T77" s="519"/>
    </row>
    <row r="78" spans="1:20" x14ac:dyDescent="0.2">
      <c r="A78" s="120"/>
      <c r="B78" s="120"/>
      <c r="C78" s="120"/>
      <c r="D78" s="120"/>
      <c r="E78" s="120" t="s">
        <v>872</v>
      </c>
      <c r="F78" s="120" t="s">
        <v>873</v>
      </c>
      <c r="G78" s="28">
        <v>4220243.41</v>
      </c>
      <c r="H78" s="28">
        <v>0</v>
      </c>
      <c r="I78" s="28">
        <v>1009642.84</v>
      </c>
      <c r="J78" s="642"/>
      <c r="K78" s="643"/>
      <c r="M78" s="153"/>
      <c r="N78" s="153"/>
      <c r="O78" s="153"/>
      <c r="P78" s="511"/>
      <c r="Q78" s="518"/>
      <c r="R78" s="503"/>
      <c r="S78" s="503"/>
      <c r="T78" s="519"/>
    </row>
    <row r="79" spans="1:20" x14ac:dyDescent="0.2">
      <c r="A79" s="120" t="s">
        <v>114</v>
      </c>
      <c r="B79" s="120" t="s">
        <v>115</v>
      </c>
      <c r="C79" s="120" t="s">
        <v>66</v>
      </c>
      <c r="D79" s="120" t="s">
        <v>67</v>
      </c>
      <c r="E79" s="120" t="s">
        <v>188</v>
      </c>
      <c r="F79" s="423" t="s">
        <v>964</v>
      </c>
      <c r="G79" s="28">
        <v>0</v>
      </c>
      <c r="H79" s="241">
        <v>1021669.27</v>
      </c>
      <c r="I79" s="241">
        <v>2990497.1</v>
      </c>
      <c r="J79" s="642"/>
      <c r="K79" s="643"/>
      <c r="M79" s="153"/>
      <c r="N79" s="153"/>
      <c r="O79" s="153"/>
      <c r="P79" s="511"/>
      <c r="Q79" s="518"/>
      <c r="R79" s="503"/>
      <c r="S79" s="503"/>
      <c r="T79" s="519"/>
    </row>
    <row r="80" spans="1:20" x14ac:dyDescent="0.2">
      <c r="A80" s="120" t="s">
        <v>114</v>
      </c>
      <c r="B80" s="120" t="s">
        <v>115</v>
      </c>
      <c r="C80" s="120" t="s">
        <v>66</v>
      </c>
      <c r="D80" s="120" t="s">
        <v>67</v>
      </c>
      <c r="E80" s="120" t="s">
        <v>799</v>
      </c>
      <c r="F80" s="120" t="s">
        <v>800</v>
      </c>
      <c r="G80" s="28">
        <v>16102298.34</v>
      </c>
      <c r="H80" s="241">
        <v>0</v>
      </c>
      <c r="I80" s="28">
        <v>12500.04</v>
      </c>
      <c r="J80" s="642"/>
      <c r="K80" s="643"/>
      <c r="M80" s="153"/>
      <c r="N80" s="153"/>
      <c r="O80" s="153"/>
      <c r="P80" s="511"/>
      <c r="Q80" s="518"/>
      <c r="R80" s="503"/>
      <c r="S80" s="503"/>
      <c r="T80" s="519"/>
    </row>
    <row r="81" spans="1:20" x14ac:dyDescent="0.2">
      <c r="A81" s="120"/>
      <c r="B81" s="120"/>
      <c r="C81" s="120"/>
      <c r="D81" s="120"/>
      <c r="E81" s="120" t="s">
        <v>927</v>
      </c>
      <c r="F81" s="120" t="s">
        <v>928</v>
      </c>
      <c r="G81" s="28">
        <v>0</v>
      </c>
      <c r="H81" s="28">
        <v>635349.76000000001</v>
      </c>
      <c r="I81" s="28">
        <v>724178.98</v>
      </c>
      <c r="J81" s="642"/>
      <c r="K81" s="643"/>
      <c r="M81" s="153"/>
      <c r="N81" s="153"/>
      <c r="O81" s="153"/>
      <c r="P81" s="511"/>
      <c r="Q81" s="518"/>
      <c r="R81" s="503"/>
      <c r="S81" s="503"/>
      <c r="T81" s="519"/>
    </row>
    <row r="82" spans="1:20" x14ac:dyDescent="0.2">
      <c r="A82" s="120"/>
      <c r="B82" s="120"/>
      <c r="C82" s="120"/>
      <c r="D82" s="120"/>
      <c r="E82" s="120" t="s">
        <v>929</v>
      </c>
      <c r="F82" s="120" t="s">
        <v>930</v>
      </c>
      <c r="G82" s="28">
        <v>0</v>
      </c>
      <c r="H82" s="28">
        <v>253318.12</v>
      </c>
      <c r="I82" s="28">
        <v>297033.3</v>
      </c>
      <c r="J82" s="642"/>
      <c r="K82" s="643"/>
      <c r="M82" s="153"/>
      <c r="N82" s="153"/>
      <c r="O82" s="153"/>
      <c r="P82" s="511"/>
      <c r="Q82" s="518"/>
      <c r="R82" s="503"/>
      <c r="S82" s="503"/>
      <c r="T82" s="519"/>
    </row>
    <row r="83" spans="1:20" x14ac:dyDescent="0.2">
      <c r="A83" s="120"/>
      <c r="B83" s="120"/>
      <c r="C83" s="120"/>
      <c r="D83" s="120"/>
      <c r="E83" s="120" t="s">
        <v>931</v>
      </c>
      <c r="F83" s="120" t="s">
        <v>932</v>
      </c>
      <c r="G83" s="28">
        <v>0</v>
      </c>
      <c r="H83" s="28">
        <v>3300</v>
      </c>
      <c r="I83" s="28">
        <v>7577</v>
      </c>
      <c r="J83" s="642"/>
      <c r="K83" s="643"/>
      <c r="M83" s="153"/>
      <c r="N83" s="153"/>
      <c r="O83" s="153"/>
      <c r="P83" s="511"/>
      <c r="Q83" s="518"/>
      <c r="R83" s="503"/>
      <c r="S83" s="503"/>
      <c r="T83" s="519"/>
    </row>
    <row r="84" spans="1:20" x14ac:dyDescent="0.2">
      <c r="A84" s="120"/>
      <c r="B84" s="120"/>
      <c r="C84" s="120"/>
      <c r="D84" s="120"/>
      <c r="E84" s="120" t="s">
        <v>992</v>
      </c>
      <c r="F84" s="120" t="s">
        <v>993</v>
      </c>
      <c r="G84" s="28"/>
      <c r="H84" s="28">
        <v>25300</v>
      </c>
      <c r="I84" s="28">
        <v>723580</v>
      </c>
      <c r="J84" s="642"/>
      <c r="K84" s="643"/>
      <c r="M84" s="153"/>
      <c r="N84" s="153"/>
      <c r="O84" s="153"/>
      <c r="P84" s="511"/>
      <c r="Q84" s="518"/>
      <c r="R84" s="503"/>
      <c r="S84" s="503"/>
      <c r="T84" s="519"/>
    </row>
    <row r="85" spans="1:20" x14ac:dyDescent="0.2">
      <c r="A85" s="120" t="s">
        <v>114</v>
      </c>
      <c r="B85" s="120" t="s">
        <v>115</v>
      </c>
      <c r="C85" s="120" t="s">
        <v>66</v>
      </c>
      <c r="D85" s="120" t="s">
        <v>67</v>
      </c>
      <c r="E85" s="120" t="s">
        <v>190</v>
      </c>
      <c r="F85" s="423" t="s">
        <v>191</v>
      </c>
      <c r="G85" s="26">
        <v>0</v>
      </c>
      <c r="H85" s="28">
        <v>1920.7399999999907</v>
      </c>
      <c r="I85" s="241">
        <v>1941646.83</v>
      </c>
      <c r="J85" s="642"/>
      <c r="K85" s="643"/>
      <c r="M85" s="153"/>
      <c r="N85" s="153"/>
      <c r="O85" s="153"/>
      <c r="P85" s="511"/>
      <c r="Q85" s="518"/>
      <c r="R85" s="503"/>
      <c r="S85" s="503"/>
      <c r="T85" s="519"/>
    </row>
    <row r="86" spans="1:20" x14ac:dyDescent="0.2">
      <c r="A86" s="120" t="s">
        <v>114</v>
      </c>
      <c r="B86" s="120" t="s">
        <v>115</v>
      </c>
      <c r="C86" s="120" t="s">
        <v>66</v>
      </c>
      <c r="D86" s="120" t="s">
        <v>67</v>
      </c>
      <c r="E86" s="120" t="s">
        <v>192</v>
      </c>
      <c r="F86" s="120" t="s">
        <v>193</v>
      </c>
      <c r="G86" s="28">
        <v>19936998.489999998</v>
      </c>
      <c r="H86" s="28">
        <v>511123.6100000001</v>
      </c>
      <c r="I86" s="28">
        <v>1995438.04</v>
      </c>
      <c r="J86" s="642"/>
      <c r="K86" s="643"/>
      <c r="M86" s="153"/>
      <c r="N86" s="153"/>
      <c r="O86" s="153"/>
      <c r="P86" s="511"/>
      <c r="Q86" s="518"/>
      <c r="R86" s="503"/>
      <c r="S86" s="503"/>
      <c r="T86" s="519"/>
    </row>
    <row r="87" spans="1:20" x14ac:dyDescent="0.2">
      <c r="A87" s="120" t="s">
        <v>114</v>
      </c>
      <c r="B87" s="120" t="s">
        <v>115</v>
      </c>
      <c r="C87" s="120" t="s">
        <v>66</v>
      </c>
      <c r="D87" s="120" t="s">
        <v>67</v>
      </c>
      <c r="E87" s="120" t="s">
        <v>194</v>
      </c>
      <c r="F87" s="120" t="s">
        <v>195</v>
      </c>
      <c r="G87" s="28">
        <v>14822202.09</v>
      </c>
      <c r="H87" s="159">
        <v>400</v>
      </c>
      <c r="I87" s="159">
        <v>273117.53000000003</v>
      </c>
      <c r="J87" s="642"/>
      <c r="K87" s="643"/>
      <c r="M87" s="153"/>
      <c r="N87" s="153"/>
      <c r="O87" s="153"/>
      <c r="P87" s="511"/>
      <c r="Q87" s="518"/>
      <c r="R87" s="503"/>
      <c r="S87" s="503"/>
      <c r="T87" s="519"/>
    </row>
    <row r="88" spans="1:20" x14ac:dyDescent="0.2">
      <c r="A88" s="120"/>
      <c r="B88" s="155"/>
      <c r="C88" s="155"/>
      <c r="D88" s="327"/>
      <c r="E88" s="328" t="s">
        <v>805</v>
      </c>
      <c r="F88" s="328" t="s">
        <v>366</v>
      </c>
      <c r="G88" s="329">
        <v>8611094.8800000008</v>
      </c>
      <c r="H88" s="330">
        <v>2153730.4800000004</v>
      </c>
      <c r="I88" s="330">
        <v>15072286.32</v>
      </c>
      <c r="J88" s="644">
        <f>SUM(H88:H97)</f>
        <v>8494998.2899999991</v>
      </c>
      <c r="K88" s="644">
        <f>SUM(I88:I97)</f>
        <v>59825006.809999995</v>
      </c>
      <c r="L88" s="29" t="s">
        <v>858</v>
      </c>
      <c r="M88" s="153"/>
      <c r="N88" s="153"/>
      <c r="O88" s="153"/>
      <c r="P88" s="511"/>
      <c r="Q88" s="518"/>
      <c r="R88" s="503"/>
      <c r="S88" s="503"/>
      <c r="T88" s="519"/>
    </row>
    <row r="89" spans="1:20" x14ac:dyDescent="0.2">
      <c r="A89" s="120"/>
      <c r="B89" s="155"/>
      <c r="C89" s="155"/>
      <c r="D89" s="327"/>
      <c r="E89" s="328" t="s">
        <v>806</v>
      </c>
      <c r="F89" s="328" t="s">
        <v>368</v>
      </c>
      <c r="G89" s="329">
        <v>3073996.96</v>
      </c>
      <c r="H89" s="330">
        <v>668938.69000000041</v>
      </c>
      <c r="I89" s="330">
        <v>5115181.95</v>
      </c>
      <c r="J89" s="644"/>
      <c r="K89" s="644"/>
      <c r="L89" s="29"/>
      <c r="M89" s="153"/>
      <c r="N89" s="153"/>
      <c r="O89" s="153"/>
      <c r="P89" s="511"/>
      <c r="Q89" s="518"/>
      <c r="R89" s="503"/>
      <c r="S89" s="503"/>
      <c r="T89" s="519"/>
    </row>
    <row r="90" spans="1:20" x14ac:dyDescent="0.2">
      <c r="A90" s="120"/>
      <c r="B90" s="155"/>
      <c r="C90" s="155"/>
      <c r="D90" s="327"/>
      <c r="E90" s="328" t="s">
        <v>807</v>
      </c>
      <c r="F90" s="328" t="s">
        <v>370</v>
      </c>
      <c r="G90" s="329">
        <v>50162.52</v>
      </c>
      <c r="H90" s="330">
        <v>13542.649999999994</v>
      </c>
      <c r="I90" s="330">
        <v>90790.47</v>
      </c>
      <c r="J90" s="644"/>
      <c r="K90" s="644"/>
      <c r="L90" s="29"/>
      <c r="M90" s="153"/>
      <c r="N90" s="153"/>
      <c r="O90" s="153"/>
      <c r="P90" s="511"/>
      <c r="Q90" s="518"/>
      <c r="R90" s="503"/>
      <c r="S90" s="503"/>
      <c r="T90" s="519"/>
    </row>
    <row r="91" spans="1:20" x14ac:dyDescent="0.2">
      <c r="A91" s="120"/>
      <c r="B91" s="155"/>
      <c r="C91" s="155"/>
      <c r="D91" s="327"/>
      <c r="E91" s="328" t="s">
        <v>808</v>
      </c>
      <c r="F91" s="328" t="s">
        <v>809</v>
      </c>
      <c r="G91" s="329">
        <v>729324.39</v>
      </c>
      <c r="H91" s="330">
        <v>189859.38000000012</v>
      </c>
      <c r="I91" s="330">
        <v>1305632.52</v>
      </c>
      <c r="J91" s="644"/>
      <c r="K91" s="644"/>
      <c r="L91" s="29"/>
      <c r="M91" s="503">
        <f>+'Notas FINAL'!G332</f>
        <v>8494998.2899999991</v>
      </c>
      <c r="N91" s="503">
        <f>+'Notas FINAL'!I332</f>
        <v>59825006.809999995</v>
      </c>
      <c r="O91" s="154">
        <f>+'ERF Julio-2021'!D26</f>
        <v>-8494998.2899999991</v>
      </c>
      <c r="P91" s="510">
        <f>+'ERF Julio-2021'!F26</f>
        <v>-59825006.809999995</v>
      </c>
      <c r="Q91" s="518">
        <f>+J88-M91</f>
        <v>0</v>
      </c>
      <c r="R91" s="503">
        <f>+K88-N91</f>
        <v>0</v>
      </c>
      <c r="S91" s="503">
        <f>+J88+O91</f>
        <v>0</v>
      </c>
      <c r="T91" s="519">
        <f>+K88+P91</f>
        <v>0</v>
      </c>
    </row>
    <row r="92" spans="1:20" x14ac:dyDescent="0.2">
      <c r="A92" s="120"/>
      <c r="B92" s="155"/>
      <c r="C92" s="155"/>
      <c r="D92" s="327"/>
      <c r="E92" s="328" t="s">
        <v>810</v>
      </c>
      <c r="F92" s="328" t="s">
        <v>715</v>
      </c>
      <c r="G92" s="329">
        <v>3006957.51</v>
      </c>
      <c r="H92" s="330">
        <v>752500.5</v>
      </c>
      <c r="I92" s="330">
        <v>5264459.01</v>
      </c>
      <c r="J92" s="644"/>
      <c r="K92" s="644"/>
      <c r="L92" s="29"/>
      <c r="M92" s="153"/>
      <c r="N92" s="153"/>
      <c r="O92" s="153"/>
      <c r="P92" s="511"/>
      <c r="Q92" s="518"/>
      <c r="R92" s="503"/>
      <c r="S92" s="503"/>
      <c r="T92" s="519"/>
    </row>
    <row r="93" spans="1:20" x14ac:dyDescent="0.2">
      <c r="A93" s="120"/>
      <c r="B93" s="155"/>
      <c r="C93" s="155"/>
      <c r="D93" s="327"/>
      <c r="E93" s="328" t="s">
        <v>811</v>
      </c>
      <c r="F93" s="328" t="s">
        <v>376</v>
      </c>
      <c r="G93" s="329">
        <v>229865.62</v>
      </c>
      <c r="H93" s="330">
        <v>52715.94</v>
      </c>
      <c r="I93" s="330">
        <v>390482.86</v>
      </c>
      <c r="J93" s="644"/>
      <c r="K93" s="644"/>
      <c r="L93" s="29"/>
      <c r="M93" s="153"/>
      <c r="N93" s="153"/>
      <c r="O93" s="153"/>
      <c r="P93" s="511"/>
      <c r="Q93" s="518"/>
      <c r="R93" s="503"/>
      <c r="S93" s="503"/>
      <c r="T93" s="519"/>
    </row>
    <row r="94" spans="1:20" x14ac:dyDescent="0.2">
      <c r="A94" s="120"/>
      <c r="B94" s="155"/>
      <c r="C94" s="155"/>
      <c r="D94" s="327"/>
      <c r="E94" s="328" t="s">
        <v>812</v>
      </c>
      <c r="F94" s="328" t="s">
        <v>378</v>
      </c>
      <c r="G94" s="329">
        <v>841850.63</v>
      </c>
      <c r="H94" s="330">
        <v>229467.84000000008</v>
      </c>
      <c r="I94" s="330">
        <v>1546473.99</v>
      </c>
      <c r="J94" s="644"/>
      <c r="K94" s="644"/>
      <c r="L94" s="29"/>
      <c r="M94" s="153"/>
      <c r="N94" s="153"/>
      <c r="O94" s="153"/>
      <c r="P94" s="511"/>
      <c r="Q94" s="518"/>
      <c r="R94" s="503"/>
      <c r="S94" s="503"/>
      <c r="T94" s="519"/>
    </row>
    <row r="95" spans="1:20" x14ac:dyDescent="0.2">
      <c r="A95" s="120"/>
      <c r="B95" s="155"/>
      <c r="C95" s="155"/>
      <c r="D95" s="327"/>
      <c r="E95" s="328" t="s">
        <v>813</v>
      </c>
      <c r="F95" s="328" t="s">
        <v>380</v>
      </c>
      <c r="G95" s="329">
        <v>10953521.279999999</v>
      </c>
      <c r="H95" s="330">
        <v>2738380.3199999984</v>
      </c>
      <c r="I95" s="330">
        <v>19168662.239999998</v>
      </c>
      <c r="J95" s="644"/>
      <c r="K95" s="644"/>
      <c r="L95" s="29"/>
      <c r="M95" s="153"/>
      <c r="N95" s="153"/>
      <c r="O95" s="153"/>
      <c r="P95" s="511"/>
      <c r="Q95" s="518"/>
      <c r="R95" s="503"/>
      <c r="S95" s="503"/>
      <c r="T95" s="519"/>
    </row>
    <row r="96" spans="1:20" x14ac:dyDescent="0.2">
      <c r="A96" s="120"/>
      <c r="B96" s="155"/>
      <c r="C96" s="155"/>
      <c r="D96" s="155"/>
      <c r="E96" s="556" t="s">
        <v>814</v>
      </c>
      <c r="F96" s="556" t="s">
        <v>716</v>
      </c>
      <c r="G96" s="557">
        <v>5135594.32</v>
      </c>
      <c r="H96" s="285">
        <v>1283898.58</v>
      </c>
      <c r="I96" s="285">
        <v>8987290.0600000005</v>
      </c>
      <c r="J96" s="644"/>
      <c r="K96" s="644"/>
      <c r="L96" s="29"/>
      <c r="M96" s="153"/>
      <c r="N96" s="153"/>
      <c r="O96" s="153"/>
      <c r="P96" s="511"/>
      <c r="Q96" s="518"/>
      <c r="R96" s="503"/>
      <c r="S96" s="503"/>
      <c r="T96" s="519"/>
    </row>
    <row r="97" spans="1:20" x14ac:dyDescent="0.2">
      <c r="A97" s="120"/>
      <c r="B97" s="155"/>
      <c r="C97" s="155"/>
      <c r="D97" s="327"/>
      <c r="E97" s="328" t="s">
        <v>934</v>
      </c>
      <c r="F97" s="328" t="s">
        <v>935</v>
      </c>
      <c r="G97" s="329"/>
      <c r="H97" s="330">
        <v>411963.91000000015</v>
      </c>
      <c r="I97" s="330">
        <v>2883747.39</v>
      </c>
      <c r="J97" s="644"/>
      <c r="K97" s="644"/>
      <c r="L97" s="29"/>
      <c r="M97" s="153"/>
      <c r="N97" s="153"/>
      <c r="O97" s="153"/>
      <c r="P97" s="511"/>
      <c r="Q97" s="518"/>
      <c r="R97" s="503"/>
      <c r="S97" s="503"/>
      <c r="T97" s="519"/>
    </row>
    <row r="98" spans="1:20" x14ac:dyDescent="0.2">
      <c r="A98" s="149" t="s">
        <v>196</v>
      </c>
      <c r="B98" s="149" t="s">
        <v>197</v>
      </c>
      <c r="C98" s="149" t="s">
        <v>66</v>
      </c>
      <c r="D98" s="149" t="s">
        <v>67</v>
      </c>
      <c r="E98" s="558" t="s">
        <v>198</v>
      </c>
      <c r="F98" s="559" t="s">
        <v>199</v>
      </c>
      <c r="G98" s="612">
        <v>0</v>
      </c>
      <c r="H98" s="615">
        <v>153536.25</v>
      </c>
      <c r="I98" s="616">
        <v>994228.5</v>
      </c>
      <c r="J98" s="649">
        <f>SUM(H98:H101)</f>
        <v>2753161.1</v>
      </c>
      <c r="K98" s="650">
        <f>SUM(I98:I101)</f>
        <v>7316827.0899999999</v>
      </c>
      <c r="M98" s="153"/>
      <c r="N98" s="153"/>
      <c r="O98" s="153"/>
      <c r="P98" s="511"/>
      <c r="Q98" s="518"/>
      <c r="R98" s="503"/>
      <c r="S98" s="503"/>
      <c r="T98" s="519"/>
    </row>
    <row r="99" spans="1:20" x14ac:dyDescent="0.2">
      <c r="A99" s="149" t="s">
        <v>196</v>
      </c>
      <c r="B99" s="149" t="s">
        <v>197</v>
      </c>
      <c r="C99" s="149" t="s">
        <v>66</v>
      </c>
      <c r="D99" s="149" t="s">
        <v>67</v>
      </c>
      <c r="E99" s="149" t="s">
        <v>200</v>
      </c>
      <c r="F99" s="150" t="s">
        <v>201</v>
      </c>
      <c r="G99" s="613">
        <v>1771858.14</v>
      </c>
      <c r="H99" s="615">
        <v>-8399.6200000000026</v>
      </c>
      <c r="I99" s="616">
        <v>57505.32</v>
      </c>
      <c r="J99" s="649"/>
      <c r="K99" s="650"/>
      <c r="L99" s="29" t="s">
        <v>885</v>
      </c>
      <c r="M99" s="503">
        <f>+'Notas FINAL'!G340</f>
        <v>2753161.1</v>
      </c>
      <c r="N99" s="503">
        <f>+'Notas FINAL'!I340</f>
        <v>7316827.0899999999</v>
      </c>
      <c r="O99" s="154">
        <f>+'ERF Julio-2021'!D27</f>
        <v>-2753161.1</v>
      </c>
      <c r="P99" s="510">
        <f>+'ERF Julio-2021'!F27</f>
        <v>-7316827.0899999999</v>
      </c>
      <c r="Q99" s="518">
        <f>+J98-M99</f>
        <v>0</v>
      </c>
      <c r="R99" s="503">
        <f>+K98-N99</f>
        <v>0</v>
      </c>
      <c r="S99" s="503">
        <f>+J98+O99</f>
        <v>0</v>
      </c>
      <c r="T99" s="519">
        <f>+K98+P99</f>
        <v>0</v>
      </c>
    </row>
    <row r="100" spans="1:20" x14ac:dyDescent="0.2">
      <c r="A100" s="149" t="s">
        <v>196</v>
      </c>
      <c r="B100" s="149" t="s">
        <v>197</v>
      </c>
      <c r="C100" s="149" t="s">
        <v>66</v>
      </c>
      <c r="D100" s="149" t="s">
        <v>67</v>
      </c>
      <c r="E100" s="149" t="s">
        <v>202</v>
      </c>
      <c r="F100" s="150" t="s">
        <v>203</v>
      </c>
      <c r="G100" s="613">
        <v>102810.78</v>
      </c>
      <c r="H100" s="615">
        <v>891011.91000000015</v>
      </c>
      <c r="I100" s="616">
        <v>4548080.71</v>
      </c>
      <c r="J100" s="649"/>
      <c r="K100" s="650"/>
      <c r="M100" s="153"/>
      <c r="N100" s="153"/>
      <c r="O100" s="153"/>
      <c r="P100" s="511"/>
      <c r="Q100" s="518"/>
      <c r="R100" s="503"/>
      <c r="S100" s="503"/>
      <c r="T100" s="519"/>
    </row>
    <row r="101" spans="1:20" x14ac:dyDescent="0.2">
      <c r="A101" s="149"/>
      <c r="B101" s="149"/>
      <c r="C101" s="149"/>
      <c r="D101" s="149"/>
      <c r="E101" s="149" t="s">
        <v>1044</v>
      </c>
      <c r="F101" s="150" t="s">
        <v>1045</v>
      </c>
      <c r="G101" s="613">
        <v>0</v>
      </c>
      <c r="H101" s="615">
        <v>1717012.56</v>
      </c>
      <c r="I101" s="616">
        <v>1717012.56</v>
      </c>
      <c r="J101" s="649"/>
      <c r="K101" s="650"/>
      <c r="M101" s="153"/>
      <c r="N101" s="153"/>
      <c r="O101" s="153"/>
      <c r="P101" s="511"/>
      <c r="Q101" s="518"/>
      <c r="R101" s="503"/>
      <c r="S101" s="503"/>
      <c r="T101" s="519"/>
    </row>
    <row r="102" spans="1:20" x14ac:dyDescent="0.2">
      <c r="A102" s="152" t="s">
        <v>204</v>
      </c>
      <c r="B102" s="152" t="s">
        <v>205</v>
      </c>
      <c r="C102" s="152" t="s">
        <v>66</v>
      </c>
      <c r="D102" s="152" t="s">
        <v>67</v>
      </c>
      <c r="E102" s="152" t="s">
        <v>206</v>
      </c>
      <c r="F102" s="152" t="s">
        <v>207</v>
      </c>
      <c r="G102" s="151">
        <v>1639101.09</v>
      </c>
      <c r="H102" s="614">
        <v>2299290.8299999982</v>
      </c>
      <c r="I102" s="614">
        <v>38633931.439999998</v>
      </c>
      <c r="J102" s="286">
        <f>+H13-H102</f>
        <v>-821814.63999999873</v>
      </c>
      <c r="K102" s="286">
        <f>+I13-I102</f>
        <v>-24929929.289999999</v>
      </c>
      <c r="L102" s="29" t="s">
        <v>1090</v>
      </c>
      <c r="M102" s="503">
        <f>+'Notas FINAL'!G354</f>
        <v>-821814.63999999873</v>
      </c>
      <c r="N102" s="503">
        <f>+'Notas FINAL'!I354</f>
        <v>-24929929.289999999</v>
      </c>
      <c r="O102" s="503">
        <f>+'ERF Julio-2021'!D32</f>
        <v>-821814.63999999873</v>
      </c>
      <c r="P102" s="514">
        <f>+'ERF Julio-2021'!F32</f>
        <v>-24929929.289999999</v>
      </c>
      <c r="Q102" s="518">
        <f>+J102-M102</f>
        <v>0</v>
      </c>
      <c r="R102" s="503">
        <f>+K102-N102</f>
        <v>0</v>
      </c>
      <c r="S102" s="503">
        <f>+J102-O102</f>
        <v>0</v>
      </c>
      <c r="T102" s="519">
        <f>+K102-P102</f>
        <v>0</v>
      </c>
    </row>
    <row r="103" spans="1:20" x14ac:dyDescent="0.2">
      <c r="A103" s="122" t="s">
        <v>208</v>
      </c>
      <c r="B103" s="122" t="s">
        <v>209</v>
      </c>
      <c r="C103" s="122" t="s">
        <v>66</v>
      </c>
      <c r="D103" s="122" t="s">
        <v>67</v>
      </c>
      <c r="E103" s="122" t="s">
        <v>210</v>
      </c>
      <c r="F103" s="210" t="s">
        <v>211</v>
      </c>
      <c r="G103" s="35">
        <v>44533811.530000001</v>
      </c>
      <c r="H103" s="121">
        <v>28000</v>
      </c>
      <c r="I103" s="211">
        <v>187000</v>
      </c>
      <c r="J103" s="638">
        <f>SUM(H103:H106)</f>
        <v>2815669.76</v>
      </c>
      <c r="K103" s="638">
        <f>SUM(I103:I106)</f>
        <v>17199203.18</v>
      </c>
      <c r="M103" s="503"/>
      <c r="N103" s="503"/>
      <c r="O103" s="503"/>
      <c r="P103" s="514"/>
      <c r="Q103" s="518"/>
      <c r="R103" s="503"/>
      <c r="S103" s="503"/>
      <c r="T103" s="519"/>
    </row>
    <row r="104" spans="1:20" ht="13.5" thickBot="1" x14ac:dyDescent="0.25">
      <c r="A104" s="122" t="s">
        <v>208</v>
      </c>
      <c r="B104" s="122" t="s">
        <v>209</v>
      </c>
      <c r="C104" s="122" t="s">
        <v>66</v>
      </c>
      <c r="D104" s="122" t="s">
        <v>67</v>
      </c>
      <c r="E104" s="122" t="s">
        <v>214</v>
      </c>
      <c r="F104" s="210" t="s">
        <v>215</v>
      </c>
      <c r="G104" s="26">
        <v>10000000</v>
      </c>
      <c r="H104" s="160">
        <v>1567440</v>
      </c>
      <c r="I104" s="212">
        <v>10511060</v>
      </c>
      <c r="J104" s="638"/>
      <c r="K104" s="638"/>
      <c r="L104" s="29" t="s">
        <v>1091</v>
      </c>
      <c r="M104" s="503">
        <f>+'Notas FINAL'!G348</f>
        <v>2815669.76</v>
      </c>
      <c r="N104" s="503">
        <f>+'Notas FINAL'!I348</f>
        <v>17199203.18</v>
      </c>
      <c r="O104" s="503">
        <f>+'ERF Julio-2021'!D28</f>
        <v>-2815669.76</v>
      </c>
      <c r="P104" s="514">
        <f>+'ERF Julio-2021'!F28</f>
        <v>-17199203.18</v>
      </c>
      <c r="Q104" s="524">
        <f>+J103-M104</f>
        <v>0</v>
      </c>
      <c r="R104" s="525">
        <f>+K103-N104</f>
        <v>0</v>
      </c>
      <c r="S104" s="525">
        <f>+J103+O104</f>
        <v>0</v>
      </c>
      <c r="T104" s="526">
        <f>+K103+P104</f>
        <v>0</v>
      </c>
    </row>
    <row r="105" spans="1:20" ht="13.5" thickBot="1" x14ac:dyDescent="0.25">
      <c r="A105" s="122" t="s">
        <v>216</v>
      </c>
      <c r="B105" s="122" t="s">
        <v>217</v>
      </c>
      <c r="C105" s="122" t="s">
        <v>66</v>
      </c>
      <c r="D105" s="122" t="s">
        <v>67</v>
      </c>
      <c r="E105" s="122" t="s">
        <v>218</v>
      </c>
      <c r="F105" s="210" t="s">
        <v>219</v>
      </c>
      <c r="G105" s="26">
        <v>11747210</v>
      </c>
      <c r="H105" s="160">
        <v>1028299.9999999998</v>
      </c>
      <c r="I105" s="212">
        <v>2881672.28</v>
      </c>
      <c r="J105" s="638"/>
      <c r="K105" s="638"/>
      <c r="M105" s="242"/>
      <c r="N105" s="242"/>
      <c r="O105" s="242"/>
      <c r="P105" s="242"/>
    </row>
    <row r="106" spans="1:20" ht="13.5" thickBot="1" x14ac:dyDescent="0.25">
      <c r="A106" s="122" t="s">
        <v>216</v>
      </c>
      <c r="B106" s="122" t="s">
        <v>217</v>
      </c>
      <c r="C106" s="122" t="s">
        <v>66</v>
      </c>
      <c r="D106" s="122" t="s">
        <v>67</v>
      </c>
      <c r="E106" s="122" t="s">
        <v>220</v>
      </c>
      <c r="F106" s="210" t="s">
        <v>221</v>
      </c>
      <c r="G106" s="26">
        <v>135762180.88999999</v>
      </c>
      <c r="H106" s="160">
        <v>191929.75999999978</v>
      </c>
      <c r="I106" s="212">
        <v>3619470.9</v>
      </c>
      <c r="J106" s="638"/>
      <c r="K106" s="638"/>
      <c r="M106" s="242"/>
      <c r="N106" s="242"/>
      <c r="O106" s="242"/>
      <c r="P106" s="242"/>
    </row>
    <row r="107" spans="1:20" ht="13.5" thickBot="1" x14ac:dyDescent="0.25">
      <c r="A107" s="153"/>
      <c r="B107" s="153"/>
      <c r="C107" s="153"/>
      <c r="D107" s="153"/>
      <c r="E107" s="153"/>
      <c r="F107" s="153"/>
      <c r="G107" s="26">
        <v>34606808.479999997</v>
      </c>
      <c r="H107" s="316"/>
      <c r="I107" s="317"/>
      <c r="M107" s="242"/>
      <c r="N107" s="242"/>
      <c r="O107" s="242"/>
      <c r="P107" s="242"/>
    </row>
    <row r="108" spans="1:20" x14ac:dyDescent="0.2">
      <c r="G108" s="154"/>
      <c r="H108" s="294"/>
      <c r="I108" s="295"/>
      <c r="L108" s="27"/>
      <c r="M108" s="242"/>
      <c r="N108" s="242"/>
      <c r="O108" s="242"/>
      <c r="P108" s="242"/>
    </row>
    <row r="109" spans="1:20" x14ac:dyDescent="0.2">
      <c r="H109" s="286">
        <f>SUM(H2:H107)</f>
        <v>603339992.0999999</v>
      </c>
      <c r="I109" s="286">
        <f>SUM(I2:I107)</f>
        <v>3612840150.0300002</v>
      </c>
      <c r="M109" s="242"/>
      <c r="N109" s="242"/>
      <c r="O109" s="242"/>
      <c r="P109" s="242"/>
    </row>
    <row r="110" spans="1:20" x14ac:dyDescent="0.2">
      <c r="J110" s="27"/>
      <c r="M110" s="242"/>
      <c r="N110" s="242"/>
      <c r="O110" s="242"/>
      <c r="P110" s="242"/>
    </row>
    <row r="111" spans="1:20" ht="13.5" thickBot="1" x14ac:dyDescent="0.25">
      <c r="J111" s="244">
        <f>+J2-J15-J38-J88-J98+J102-J103-J105</f>
        <v>135189351.47999999</v>
      </c>
      <c r="K111" s="244">
        <f>+K2-K15-K38-K88-K98+K102-K103-K105</f>
        <v>153712007.1299997</v>
      </c>
      <c r="M111" s="242"/>
      <c r="N111" s="242"/>
      <c r="O111" s="242"/>
      <c r="P111" s="242"/>
    </row>
    <row r="112" spans="1:20" ht="13.5" thickTop="1" x14ac:dyDescent="0.2">
      <c r="M112" s="242"/>
      <c r="N112" s="242"/>
      <c r="O112" s="242"/>
      <c r="P112" s="242"/>
    </row>
  </sheetData>
  <sortState ref="A37:J76">
    <sortCondition descending="1" ref="I37:I76"/>
  </sortState>
  <mergeCells count="16">
    <mergeCell ref="M7:N7"/>
    <mergeCell ref="Q7:R7"/>
    <mergeCell ref="S7:T7"/>
    <mergeCell ref="O7:P7"/>
    <mergeCell ref="J98:J101"/>
    <mergeCell ref="K98:K101"/>
    <mergeCell ref="J103:J106"/>
    <mergeCell ref="K103:K106"/>
    <mergeCell ref="J2:J14"/>
    <mergeCell ref="K2:K14"/>
    <mergeCell ref="J15:J37"/>
    <mergeCell ref="K15:K37"/>
    <mergeCell ref="J38:J87"/>
    <mergeCell ref="K38:K87"/>
    <mergeCell ref="J88:J97"/>
    <mergeCell ref="K88:K97"/>
  </mergeCell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206" zoomScaleNormal="100" workbookViewId="0">
      <selection activeCell="F212" sqref="F212"/>
    </sheetView>
  </sheetViews>
  <sheetFormatPr baseColWidth="10" defaultColWidth="11.42578125" defaultRowHeight="15" x14ac:dyDescent="0.25"/>
  <cols>
    <col min="1" max="1" width="9" style="1" customWidth="1"/>
    <col min="2" max="2" width="11.42578125" style="1"/>
    <col min="3" max="3" width="40.85546875" style="1" customWidth="1"/>
    <col min="4" max="4" width="27.5703125" style="1" bestFit="1" customWidth="1"/>
    <col min="5" max="5" width="28.85546875" style="1" bestFit="1" customWidth="1"/>
    <col min="6" max="6" width="25.140625" style="1" bestFit="1" customWidth="1"/>
    <col min="7" max="7" width="0.28515625" style="1" customWidth="1"/>
    <col min="8" max="8" width="11.140625" style="1" hidden="1" customWidth="1"/>
    <col min="9" max="9" width="1.5703125" style="1" customWidth="1"/>
    <col min="10" max="16384" width="11.42578125" style="1"/>
  </cols>
  <sheetData>
    <row r="1" spans="1:9" ht="18.75" x14ac:dyDescent="0.3">
      <c r="A1" s="41"/>
      <c r="B1" s="651" t="s">
        <v>581</v>
      </c>
      <c r="C1" s="651"/>
      <c r="D1" s="651"/>
      <c r="E1" s="651"/>
      <c r="F1" s="651"/>
      <c r="G1" s="651"/>
      <c r="H1" s="651"/>
      <c r="I1" s="42"/>
    </row>
    <row r="2" spans="1:9" ht="18.75" x14ac:dyDescent="0.3">
      <c r="B2" s="651" t="s">
        <v>0</v>
      </c>
      <c r="C2" s="651"/>
      <c r="D2" s="651"/>
      <c r="E2" s="651"/>
      <c r="F2" s="651"/>
      <c r="G2" s="651"/>
      <c r="H2" s="651"/>
      <c r="I2" s="42"/>
    </row>
    <row r="3" spans="1:9" ht="18.75" x14ac:dyDescent="0.3">
      <c r="B3" s="651" t="s">
        <v>582</v>
      </c>
      <c r="C3" s="651"/>
      <c r="D3" s="651"/>
      <c r="E3" s="651"/>
      <c r="F3" s="651"/>
      <c r="G3" s="651"/>
      <c r="H3" s="651"/>
      <c r="I3" s="43"/>
    </row>
    <row r="4" spans="1:9" ht="18.75" x14ac:dyDescent="0.3">
      <c r="B4" s="652" t="s">
        <v>583</v>
      </c>
      <c r="C4" s="652"/>
      <c r="D4" s="652"/>
      <c r="E4" s="652"/>
      <c r="F4" s="652"/>
      <c r="G4" s="652"/>
      <c r="H4" s="652"/>
      <c r="I4" s="43"/>
    </row>
    <row r="5" spans="1:9" ht="18.75" x14ac:dyDescent="0.3">
      <c r="B5" s="652" t="s">
        <v>2</v>
      </c>
      <c r="C5" s="652"/>
      <c r="D5" s="652"/>
      <c r="E5" s="652"/>
      <c r="F5" s="652"/>
      <c r="G5" s="652"/>
      <c r="H5" s="652"/>
      <c r="I5" s="43"/>
    </row>
    <row r="6" spans="1:9" ht="18" x14ac:dyDescent="0.25">
      <c r="B6" s="44"/>
      <c r="C6" s="44"/>
      <c r="D6" s="44"/>
      <c r="E6" s="44"/>
      <c r="F6" s="44"/>
      <c r="G6" s="44"/>
      <c r="H6" s="43"/>
    </row>
    <row r="7" spans="1:9" ht="19.5" thickBot="1" x14ac:dyDescent="0.35">
      <c r="B7" s="45" t="s">
        <v>584</v>
      </c>
      <c r="C7" s="46"/>
      <c r="D7" s="47"/>
      <c r="E7" s="48"/>
      <c r="F7" s="44"/>
      <c r="G7" s="49"/>
      <c r="H7" s="50"/>
    </row>
    <row r="8" spans="1:9" ht="18.75" thickTop="1" x14ac:dyDescent="0.25">
      <c r="B8" s="44"/>
      <c r="C8" s="44"/>
      <c r="D8" s="51"/>
      <c r="E8" s="44"/>
      <c r="F8" s="44"/>
      <c r="G8" s="51"/>
      <c r="H8" s="52"/>
    </row>
    <row r="9" spans="1:9" ht="18" x14ac:dyDescent="0.25">
      <c r="B9" s="44" t="s">
        <v>585</v>
      </c>
      <c r="C9" s="44"/>
      <c r="D9" s="51"/>
      <c r="E9" s="44"/>
      <c r="F9" s="44"/>
      <c r="G9" s="51"/>
      <c r="H9" s="50"/>
    </row>
    <row r="10" spans="1:9" ht="18" x14ac:dyDescent="0.25">
      <c r="B10" s="44" t="s">
        <v>586</v>
      </c>
      <c r="C10" s="44"/>
      <c r="D10" s="51"/>
      <c r="E10" s="44"/>
      <c r="F10" s="44"/>
      <c r="G10" s="51"/>
      <c r="H10" s="50"/>
    </row>
    <row r="11" spans="1:9" ht="18" x14ac:dyDescent="0.25">
      <c r="B11" s="44" t="s">
        <v>587</v>
      </c>
      <c r="C11" s="44"/>
      <c r="D11" s="51"/>
      <c r="E11" s="44"/>
      <c r="F11" s="44"/>
      <c r="G11" s="51"/>
      <c r="H11" s="50"/>
    </row>
    <row r="12" spans="1:9" ht="18" x14ac:dyDescent="0.25">
      <c r="B12" s="44" t="s">
        <v>588</v>
      </c>
      <c r="C12" s="44"/>
      <c r="D12" s="51"/>
      <c r="E12" s="44"/>
      <c r="F12" s="44"/>
      <c r="G12" s="51"/>
      <c r="H12" s="50"/>
    </row>
    <row r="13" spans="1:9" ht="18" x14ac:dyDescent="0.25">
      <c r="B13" s="44"/>
      <c r="C13" s="44"/>
      <c r="D13" s="51"/>
      <c r="E13" s="44"/>
      <c r="F13" s="44"/>
      <c r="G13" s="51"/>
      <c r="H13" s="50"/>
    </row>
    <row r="14" spans="1:9" ht="18.75" x14ac:dyDescent="0.3">
      <c r="B14" s="53"/>
      <c r="C14" s="44"/>
      <c r="D14" s="49"/>
      <c r="E14" s="49"/>
      <c r="F14" s="54">
        <v>44075</v>
      </c>
      <c r="G14" s="55"/>
    </row>
    <row r="15" spans="1:9" ht="18.75" x14ac:dyDescent="0.3">
      <c r="B15" s="53"/>
      <c r="C15" s="44"/>
      <c r="D15" s="49"/>
      <c r="E15" s="49"/>
      <c r="F15" s="56"/>
      <c r="G15" s="55"/>
    </row>
    <row r="16" spans="1:9" ht="18.75" x14ac:dyDescent="0.3">
      <c r="B16" s="44" t="s">
        <v>589</v>
      </c>
      <c r="C16" s="44"/>
      <c r="D16" s="49"/>
      <c r="E16" s="44"/>
      <c r="F16" s="57">
        <v>1022348.53</v>
      </c>
      <c r="G16" s="55"/>
    </row>
    <row r="17" spans="2:8" ht="18.75" x14ac:dyDescent="0.3">
      <c r="B17" s="44" t="s">
        <v>590</v>
      </c>
      <c r="C17" s="44"/>
      <c r="D17" s="49"/>
      <c r="E17" s="44"/>
      <c r="F17" s="57">
        <v>2500</v>
      </c>
      <c r="G17" s="55"/>
    </row>
    <row r="18" spans="2:8" ht="18.75" x14ac:dyDescent="0.3">
      <c r="B18" s="44" t="s">
        <v>591</v>
      </c>
      <c r="C18" s="44"/>
      <c r="D18" s="49"/>
      <c r="E18" s="44"/>
      <c r="F18" s="57">
        <v>143225</v>
      </c>
      <c r="G18" s="55"/>
    </row>
    <row r="19" spans="2:8" ht="18.75" x14ac:dyDescent="0.3">
      <c r="B19" s="44" t="s">
        <v>592</v>
      </c>
      <c r="C19" s="44"/>
      <c r="D19" s="49"/>
      <c r="E19" s="44"/>
      <c r="F19" s="57">
        <v>212901.92</v>
      </c>
      <c r="G19" s="55"/>
    </row>
    <row r="20" spans="2:8" ht="18.75" x14ac:dyDescent="0.3">
      <c r="B20" s="44" t="s">
        <v>593</v>
      </c>
      <c r="C20" s="44"/>
      <c r="D20" s="49"/>
      <c r="E20" s="44"/>
      <c r="F20" s="57">
        <v>983818.52</v>
      </c>
      <c r="G20" s="55"/>
    </row>
    <row r="21" spans="2:8" ht="18.75" x14ac:dyDescent="0.3">
      <c r="B21" s="44" t="s">
        <v>594</v>
      </c>
      <c r="C21" s="44"/>
      <c r="D21" s="49"/>
      <c r="E21" s="44"/>
      <c r="F21" s="57">
        <v>56362963.009999998</v>
      </c>
      <c r="G21" s="55"/>
    </row>
    <row r="22" spans="2:8" ht="18.75" x14ac:dyDescent="0.3">
      <c r="B22" s="44" t="s">
        <v>595</v>
      </c>
      <c r="C22" s="44"/>
      <c r="D22" s="57"/>
      <c r="E22" s="44"/>
      <c r="F22" s="57">
        <v>82105541.700000003</v>
      </c>
      <c r="G22" s="55"/>
    </row>
    <row r="23" spans="2:8" ht="18.75" x14ac:dyDescent="0.3">
      <c r="B23" s="44" t="s">
        <v>596</v>
      </c>
      <c r="C23" s="44"/>
      <c r="D23" s="57"/>
      <c r="E23" s="44"/>
      <c r="F23" s="57">
        <v>14165061.189999999</v>
      </c>
      <c r="G23" s="55"/>
    </row>
    <row r="24" spans="2:8" ht="18.75" x14ac:dyDescent="0.3">
      <c r="B24" s="44" t="s">
        <v>597</v>
      </c>
      <c r="C24" s="44"/>
      <c r="D24" s="44"/>
      <c r="E24" s="44"/>
      <c r="F24" s="57">
        <v>811516355.58000004</v>
      </c>
      <c r="G24" s="55"/>
    </row>
    <row r="25" spans="2:8" ht="19.5" thickBot="1" x14ac:dyDescent="0.35">
      <c r="B25" s="53" t="s">
        <v>598</v>
      </c>
      <c r="C25" s="44"/>
      <c r="D25" s="58" t="s">
        <v>11</v>
      </c>
      <c r="E25" s="59" t="s">
        <v>599</v>
      </c>
      <c r="F25" s="60">
        <f>SUM(F16:F24)</f>
        <v>966514715.45000005</v>
      </c>
      <c r="G25" s="55"/>
    </row>
    <row r="26" spans="2:8" ht="19.5" thickTop="1" x14ac:dyDescent="0.3">
      <c r="B26" s="55"/>
      <c r="C26" s="61"/>
      <c r="D26" s="62"/>
      <c r="E26" s="61"/>
      <c r="G26" s="44"/>
    </row>
    <row r="27" spans="2:8" ht="18" x14ac:dyDescent="0.25">
      <c r="B27" s="61" t="s">
        <v>600</v>
      </c>
      <c r="C27" s="44"/>
      <c r="D27" s="49"/>
      <c r="E27" s="44"/>
      <c r="F27" s="44"/>
      <c r="G27" s="63"/>
      <c r="H27" s="50"/>
    </row>
    <row r="28" spans="2:8" ht="18" x14ac:dyDescent="0.25">
      <c r="B28" s="44"/>
      <c r="C28" s="44"/>
      <c r="D28" s="49"/>
      <c r="E28" s="44"/>
      <c r="F28" s="44"/>
      <c r="G28" s="63"/>
      <c r="H28" s="50"/>
    </row>
    <row r="29" spans="2:8" ht="18" x14ac:dyDescent="0.25">
      <c r="B29" s="44"/>
      <c r="C29" s="44"/>
      <c r="D29" s="49"/>
      <c r="E29" s="44"/>
      <c r="F29" s="44"/>
      <c r="G29" s="63"/>
      <c r="H29" s="50"/>
    </row>
    <row r="30" spans="2:8" ht="18" x14ac:dyDescent="0.25">
      <c r="B30" s="44"/>
      <c r="C30" s="44"/>
      <c r="D30" s="49"/>
      <c r="E30" s="44"/>
      <c r="F30" s="44"/>
      <c r="G30" s="63"/>
      <c r="H30" s="50"/>
    </row>
    <row r="31" spans="2:8" ht="19.5" thickBot="1" x14ac:dyDescent="0.35">
      <c r="B31" s="45" t="s">
        <v>601</v>
      </c>
      <c r="C31" s="45"/>
      <c r="D31" s="64"/>
      <c r="E31" s="45"/>
      <c r="F31" s="65"/>
      <c r="G31" s="44"/>
      <c r="H31" s="50"/>
    </row>
    <row r="32" spans="2:8" ht="18.75" thickTop="1" x14ac:dyDescent="0.25">
      <c r="B32" s="44"/>
      <c r="C32" s="44"/>
      <c r="D32" s="51"/>
      <c r="E32" s="44"/>
      <c r="F32" s="44"/>
      <c r="G32" s="51"/>
      <c r="H32" s="50"/>
    </row>
    <row r="33" spans="2:9" ht="18" x14ac:dyDescent="0.25">
      <c r="B33" s="66" t="s">
        <v>602</v>
      </c>
      <c r="C33" s="66"/>
      <c r="D33" s="67"/>
      <c r="E33" s="66"/>
      <c r="F33" s="66"/>
      <c r="G33" s="67"/>
      <c r="H33" s="50"/>
    </row>
    <row r="34" spans="2:9" ht="18" x14ac:dyDescent="0.25">
      <c r="B34" s="66" t="s">
        <v>603</v>
      </c>
      <c r="C34" s="66"/>
      <c r="D34" s="67"/>
      <c r="E34" s="66"/>
      <c r="F34" s="66"/>
      <c r="G34" s="67"/>
      <c r="H34" s="50"/>
    </row>
    <row r="35" spans="2:9" ht="18" x14ac:dyDescent="0.25">
      <c r="B35" s="66" t="s">
        <v>604</v>
      </c>
      <c r="C35" s="66"/>
      <c r="D35" s="67"/>
      <c r="E35" s="66"/>
      <c r="F35" s="66"/>
      <c r="G35" s="67"/>
      <c r="H35" s="50"/>
    </row>
    <row r="36" spans="2:9" ht="18" x14ac:dyDescent="0.25">
      <c r="B36" s="66" t="s">
        <v>605</v>
      </c>
      <c r="C36" s="66"/>
      <c r="D36" s="67"/>
      <c r="E36" s="66"/>
      <c r="F36" s="66"/>
      <c r="G36" s="67"/>
      <c r="H36" s="50"/>
    </row>
    <row r="37" spans="2:9" ht="18" x14ac:dyDescent="0.25">
      <c r="B37" s="66" t="s">
        <v>606</v>
      </c>
      <c r="C37" s="66"/>
      <c r="D37" s="67"/>
      <c r="E37" s="66"/>
      <c r="F37" s="66"/>
      <c r="G37" s="67"/>
      <c r="H37" s="50"/>
    </row>
    <row r="38" spans="2:9" ht="18" x14ac:dyDescent="0.25">
      <c r="B38" s="66" t="s">
        <v>607</v>
      </c>
      <c r="C38" s="66"/>
      <c r="D38" s="67"/>
      <c r="E38" s="66"/>
      <c r="F38" s="66"/>
      <c r="G38" s="67"/>
      <c r="H38" s="50"/>
    </row>
    <row r="39" spans="2:9" ht="18" x14ac:dyDescent="0.25">
      <c r="B39" s="66"/>
      <c r="C39" s="66"/>
      <c r="D39" s="67"/>
      <c r="E39" s="66"/>
      <c r="F39" s="66"/>
      <c r="G39" s="67"/>
      <c r="H39" s="50"/>
    </row>
    <row r="40" spans="2:9" ht="18.75" x14ac:dyDescent="0.3">
      <c r="B40" s="66"/>
      <c r="C40" s="66"/>
      <c r="D40" s="67"/>
      <c r="E40" s="44"/>
      <c r="F40" s="54">
        <v>44075</v>
      </c>
      <c r="G40" s="55"/>
    </row>
    <row r="41" spans="2:9" ht="18.75" x14ac:dyDescent="0.3">
      <c r="B41" s="68"/>
      <c r="C41" s="44"/>
      <c r="D41" s="49"/>
      <c r="E41" s="53" t="s">
        <v>11</v>
      </c>
      <c r="F41" s="44"/>
      <c r="G41" s="55"/>
    </row>
    <row r="42" spans="2:9" ht="18.75" x14ac:dyDescent="0.3">
      <c r="B42" s="44" t="s">
        <v>608</v>
      </c>
      <c r="C42" s="44"/>
      <c r="D42" s="69"/>
      <c r="E42" s="44"/>
      <c r="F42" s="69">
        <v>210732291.69</v>
      </c>
      <c r="G42" s="55"/>
    </row>
    <row r="43" spans="2:9" ht="18.75" x14ac:dyDescent="0.3">
      <c r="B43" s="44" t="s">
        <v>609</v>
      </c>
      <c r="C43" s="44"/>
      <c r="D43" s="69"/>
      <c r="E43" s="44"/>
      <c r="F43" s="70">
        <v>13218212.689999999</v>
      </c>
      <c r="G43" s="55"/>
    </row>
    <row r="44" spans="2:9" ht="18.75" x14ac:dyDescent="0.3">
      <c r="B44" s="44" t="s">
        <v>610</v>
      </c>
      <c r="C44" s="44"/>
      <c r="D44" s="69"/>
      <c r="E44" s="44"/>
      <c r="F44" s="69">
        <v>757271405.00999999</v>
      </c>
      <c r="G44" s="55"/>
      <c r="I44" s="71"/>
    </row>
    <row r="45" spans="2:9" ht="18.75" x14ac:dyDescent="0.3">
      <c r="B45" s="44" t="s">
        <v>611</v>
      </c>
      <c r="C45" s="44"/>
      <c r="D45" s="69"/>
      <c r="E45" s="44"/>
      <c r="F45" s="70">
        <v>106714.55</v>
      </c>
      <c r="G45" s="55"/>
    </row>
    <row r="46" spans="2:9" ht="18.75" x14ac:dyDescent="0.3">
      <c r="B46" s="44" t="s">
        <v>612</v>
      </c>
      <c r="C46" s="44"/>
      <c r="D46" s="69"/>
      <c r="E46" s="44"/>
      <c r="F46" s="70">
        <v>85145</v>
      </c>
      <c r="G46" s="55"/>
    </row>
    <row r="47" spans="2:9" ht="18.75" x14ac:dyDescent="0.3">
      <c r="B47" s="44" t="s">
        <v>613</v>
      </c>
      <c r="C47" s="44"/>
      <c r="D47" s="44"/>
      <c r="E47" s="44"/>
      <c r="F47" s="70">
        <v>4877957.05</v>
      </c>
      <c r="G47" s="55"/>
      <c r="I47" s="71"/>
    </row>
    <row r="48" spans="2:9" ht="18.75" x14ac:dyDescent="0.3">
      <c r="B48" s="44" t="s">
        <v>614</v>
      </c>
      <c r="C48" s="44"/>
      <c r="D48" s="72"/>
      <c r="E48" s="44"/>
      <c r="F48" s="73">
        <v>601081.57999999996</v>
      </c>
      <c r="G48" s="55"/>
    </row>
    <row r="49" spans="2:9" ht="19.5" thickBot="1" x14ac:dyDescent="0.35">
      <c r="B49" s="53" t="s">
        <v>615</v>
      </c>
      <c r="C49" s="44"/>
      <c r="D49" s="72"/>
      <c r="E49" s="59" t="s">
        <v>599</v>
      </c>
      <c r="F49" s="74">
        <f>SUM(F42:F48)</f>
        <v>986892807.56999993</v>
      </c>
      <c r="G49" s="55"/>
    </row>
    <row r="50" spans="2:9" ht="18.75" thickTop="1" x14ac:dyDescent="0.25">
      <c r="B50" s="53"/>
      <c r="C50" s="44"/>
      <c r="D50" s="72"/>
      <c r="E50" s="72"/>
      <c r="G50" s="44"/>
      <c r="H50" s="50"/>
    </row>
    <row r="51" spans="2:9" ht="18" x14ac:dyDescent="0.25">
      <c r="B51" s="53"/>
      <c r="C51" s="44"/>
      <c r="D51" s="72"/>
      <c r="E51" s="72"/>
      <c r="F51" s="72"/>
      <c r="G51" s="44"/>
      <c r="H51" s="43"/>
    </row>
    <row r="52" spans="2:9" ht="18" x14ac:dyDescent="0.25">
      <c r="B52" s="44"/>
      <c r="C52" s="44"/>
      <c r="D52" s="69"/>
      <c r="E52" s="75"/>
      <c r="F52" s="75"/>
      <c r="G52" s="44"/>
      <c r="H52" s="43"/>
    </row>
    <row r="53" spans="2:9" ht="18" x14ac:dyDescent="0.25">
      <c r="B53" s="53"/>
      <c r="C53" s="44"/>
      <c r="D53" s="72"/>
      <c r="E53" s="72"/>
      <c r="F53" s="72"/>
      <c r="G53" s="44"/>
      <c r="H53" s="43"/>
    </row>
    <row r="54" spans="2:9" ht="18" x14ac:dyDescent="0.25">
      <c r="B54" s="53"/>
      <c r="C54" s="44"/>
      <c r="D54" s="72"/>
      <c r="E54" s="72"/>
      <c r="F54" s="72"/>
      <c r="G54" s="44"/>
      <c r="H54" s="43"/>
    </row>
    <row r="55" spans="2:9" ht="18.75" x14ac:dyDescent="0.3">
      <c r="B55" s="76"/>
      <c r="C55" s="44"/>
      <c r="D55" s="72"/>
      <c r="E55" s="72"/>
      <c r="F55" s="72"/>
      <c r="G55" s="44"/>
      <c r="H55" s="43"/>
    </row>
    <row r="56" spans="2:9" ht="18.75" x14ac:dyDescent="0.3">
      <c r="B56" s="55"/>
      <c r="C56" s="44"/>
      <c r="D56" s="72"/>
      <c r="E56" s="72"/>
      <c r="F56" s="72"/>
      <c r="G56" s="44"/>
      <c r="H56" s="43"/>
    </row>
    <row r="57" spans="2:9" ht="19.5" thickBot="1" x14ac:dyDescent="0.35">
      <c r="B57" s="45" t="s">
        <v>616</v>
      </c>
      <c r="C57" s="45"/>
      <c r="D57" s="45"/>
      <c r="E57" s="72"/>
      <c r="F57" s="72"/>
      <c r="G57" s="44"/>
      <c r="H57" s="43"/>
    </row>
    <row r="58" spans="2:9" ht="19.5" thickTop="1" x14ac:dyDescent="0.3">
      <c r="B58" s="44"/>
      <c r="C58" s="44"/>
      <c r="D58" s="72"/>
      <c r="E58" s="72"/>
      <c r="F58" s="54">
        <v>44075</v>
      </c>
      <c r="G58" s="55"/>
    </row>
    <row r="59" spans="2:9" ht="18.75" x14ac:dyDescent="0.3">
      <c r="B59" s="65"/>
      <c r="C59" s="44"/>
      <c r="D59" s="72"/>
      <c r="E59" s="72"/>
      <c r="F59" s="44"/>
      <c r="G59" s="55"/>
    </row>
    <row r="60" spans="2:9" ht="18.75" hidden="1" x14ac:dyDescent="0.3">
      <c r="B60" s="44" t="s">
        <v>617</v>
      </c>
      <c r="C60" s="44"/>
      <c r="D60" s="72"/>
      <c r="E60" s="44"/>
      <c r="F60" s="72">
        <v>0</v>
      </c>
      <c r="G60" s="55"/>
    </row>
    <row r="61" spans="2:9" ht="18.75" x14ac:dyDescent="0.3">
      <c r="B61" s="44" t="s">
        <v>618</v>
      </c>
      <c r="C61" s="44"/>
      <c r="D61" s="72"/>
      <c r="E61" s="44"/>
      <c r="F61" s="72">
        <v>66620</v>
      </c>
      <c r="G61" s="55"/>
    </row>
    <row r="62" spans="2:9" ht="18.75" hidden="1" x14ac:dyDescent="0.3">
      <c r="B62" s="44" t="s">
        <v>619</v>
      </c>
      <c r="C62" s="44"/>
      <c r="D62" s="72"/>
      <c r="E62" s="44"/>
      <c r="F62" s="72">
        <v>0</v>
      </c>
      <c r="G62" s="55"/>
    </row>
    <row r="63" spans="2:9" ht="18.75" x14ac:dyDescent="0.3">
      <c r="B63" s="44" t="s">
        <v>620</v>
      </c>
      <c r="C63" s="44"/>
      <c r="D63" s="72"/>
      <c r="E63" s="44"/>
      <c r="F63" s="77">
        <v>3453580.8</v>
      </c>
      <c r="G63" s="55"/>
      <c r="I63" s="71"/>
    </row>
    <row r="64" spans="2:9" ht="19.5" thickBot="1" x14ac:dyDescent="0.35">
      <c r="B64" s="53" t="s">
        <v>615</v>
      </c>
      <c r="C64" s="44"/>
      <c r="D64" s="44"/>
      <c r="E64" s="44"/>
      <c r="F64" s="74">
        <v>3520200.8</v>
      </c>
      <c r="G64" s="55"/>
    </row>
    <row r="65" spans="2:9" ht="19.5" thickTop="1" x14ac:dyDescent="0.3">
      <c r="B65" s="53"/>
      <c r="C65" s="44"/>
      <c r="D65" s="44"/>
      <c r="E65" s="44"/>
      <c r="F65" s="78"/>
      <c r="G65" s="55"/>
    </row>
    <row r="66" spans="2:9" ht="15.75" x14ac:dyDescent="0.25">
      <c r="B66" s="79"/>
      <c r="C66" s="50"/>
      <c r="D66" s="50"/>
      <c r="E66" s="43"/>
      <c r="F66" s="80"/>
    </row>
    <row r="67" spans="2:9" ht="18.75" x14ac:dyDescent="0.3">
      <c r="B67" s="651"/>
      <c r="C67" s="651"/>
      <c r="D67" s="651"/>
      <c r="E67" s="651"/>
      <c r="F67" s="651"/>
      <c r="G67" s="651"/>
      <c r="H67" s="42"/>
    </row>
    <row r="68" spans="2:9" ht="18.75" x14ac:dyDescent="0.3">
      <c r="B68" s="651" t="s">
        <v>581</v>
      </c>
      <c r="C68" s="651"/>
      <c r="D68" s="651"/>
      <c r="E68" s="651"/>
      <c r="F68" s="651"/>
      <c r="G68" s="651"/>
      <c r="H68" s="651"/>
      <c r="I68" s="42"/>
    </row>
    <row r="69" spans="2:9" ht="18.75" x14ac:dyDescent="0.3">
      <c r="B69" s="651" t="s">
        <v>0</v>
      </c>
      <c r="C69" s="651"/>
      <c r="D69" s="651"/>
      <c r="E69" s="651"/>
      <c r="F69" s="651"/>
      <c r="G69" s="651"/>
      <c r="H69" s="651"/>
      <c r="I69" s="42"/>
    </row>
    <row r="70" spans="2:9" ht="18.75" x14ac:dyDescent="0.3">
      <c r="B70" s="651" t="s">
        <v>582</v>
      </c>
      <c r="C70" s="651"/>
      <c r="D70" s="651"/>
      <c r="E70" s="651"/>
      <c r="F70" s="651"/>
      <c r="G70" s="651"/>
      <c r="H70" s="651"/>
      <c r="I70" s="43"/>
    </row>
    <row r="71" spans="2:9" ht="18.75" x14ac:dyDescent="0.3">
      <c r="B71" s="652" t="s">
        <v>583</v>
      </c>
      <c r="C71" s="652"/>
      <c r="D71" s="652"/>
      <c r="E71" s="652"/>
      <c r="F71" s="652"/>
      <c r="G71" s="652"/>
      <c r="H71" s="652"/>
      <c r="I71" s="43"/>
    </row>
    <row r="72" spans="2:9" ht="18.75" x14ac:dyDescent="0.3">
      <c r="B72" s="652" t="s">
        <v>2</v>
      </c>
      <c r="C72" s="652"/>
      <c r="D72" s="652"/>
      <c r="E72" s="652"/>
      <c r="F72" s="652"/>
      <c r="G72" s="652"/>
      <c r="H72" s="652"/>
      <c r="I72" s="43"/>
    </row>
    <row r="73" spans="2:9" ht="18" x14ac:dyDescent="0.25">
      <c r="B73" s="53"/>
      <c r="C73" s="44"/>
      <c r="D73" s="44"/>
      <c r="E73" s="44"/>
      <c r="F73" s="44"/>
      <c r="G73" s="81"/>
      <c r="H73" s="50"/>
    </row>
    <row r="74" spans="2:9" ht="18" x14ac:dyDescent="0.25">
      <c r="B74" s="44"/>
      <c r="C74" s="44"/>
      <c r="D74" s="44"/>
      <c r="E74" s="44"/>
      <c r="F74" s="44"/>
      <c r="G74" s="44"/>
      <c r="H74" s="50"/>
    </row>
    <row r="75" spans="2:9" ht="18.75" thickBot="1" x14ac:dyDescent="0.3">
      <c r="B75" s="46" t="s">
        <v>694</v>
      </c>
      <c r="C75" s="48"/>
      <c r="D75" s="82"/>
      <c r="E75" s="48"/>
      <c r="F75" s="44"/>
      <c r="G75" s="44"/>
      <c r="H75" s="50"/>
    </row>
    <row r="76" spans="2:9" ht="19.5" thickTop="1" x14ac:dyDescent="0.3">
      <c r="B76" s="65"/>
      <c r="C76" s="65"/>
      <c r="D76" s="83"/>
      <c r="E76" s="65"/>
      <c r="F76" s="44"/>
      <c r="G76" s="83"/>
      <c r="H76" s="43"/>
    </row>
    <row r="77" spans="2:9" ht="18" x14ac:dyDescent="0.25">
      <c r="B77" s="44" t="s">
        <v>621</v>
      </c>
      <c r="C77" s="44"/>
      <c r="D77" s="51"/>
      <c r="E77" s="44"/>
      <c r="F77" s="44"/>
      <c r="G77" s="51"/>
      <c r="H77" s="43"/>
    </row>
    <row r="78" spans="2:9" ht="18" x14ac:dyDescent="0.25">
      <c r="B78" s="44" t="s">
        <v>622</v>
      </c>
      <c r="C78" s="44"/>
      <c r="D78" s="51"/>
      <c r="E78" s="44"/>
      <c r="F78" s="44"/>
      <c r="G78" s="51"/>
      <c r="H78" s="43"/>
    </row>
    <row r="79" spans="2:9" ht="18" x14ac:dyDescent="0.25">
      <c r="B79" s="44" t="s">
        <v>623</v>
      </c>
      <c r="C79" s="44"/>
      <c r="D79" s="51"/>
      <c r="E79" s="44"/>
      <c r="F79" s="44"/>
      <c r="G79" s="51"/>
      <c r="H79" s="43"/>
    </row>
    <row r="80" spans="2:9" ht="18" x14ac:dyDescent="0.25">
      <c r="B80" s="44"/>
      <c r="C80" s="44"/>
      <c r="D80" s="44"/>
      <c r="E80" s="44"/>
      <c r="F80" s="44"/>
      <c r="G80" s="51"/>
      <c r="H80" s="43"/>
    </row>
    <row r="81" spans="2:8" ht="18" x14ac:dyDescent="0.25">
      <c r="B81" s="53"/>
      <c r="C81" s="53"/>
      <c r="D81" s="84" t="s">
        <v>624</v>
      </c>
      <c r="E81" s="85" t="s">
        <v>625</v>
      </c>
      <c r="F81" s="85" t="s">
        <v>626</v>
      </c>
      <c r="G81" s="84"/>
      <c r="H81" s="43"/>
    </row>
    <row r="82" spans="2:8" ht="18.75" thickBot="1" x14ac:dyDescent="0.3">
      <c r="B82" s="46"/>
      <c r="C82" s="46"/>
      <c r="D82" s="46"/>
      <c r="E82" s="86" t="s">
        <v>627</v>
      </c>
      <c r="F82" s="86" t="s">
        <v>628</v>
      </c>
      <c r="G82" s="44"/>
      <c r="H82" s="43"/>
    </row>
    <row r="83" spans="2:8" ht="18.75" thickTop="1" x14ac:dyDescent="0.25">
      <c r="B83" s="44" t="s">
        <v>362</v>
      </c>
      <c r="C83" s="44"/>
      <c r="D83" s="70">
        <v>770339149.87</v>
      </c>
      <c r="E83" s="70">
        <v>128461212.73999999</v>
      </c>
      <c r="F83" s="70">
        <f>+D83-E83</f>
        <v>641877937.13</v>
      </c>
      <c r="G83" s="44"/>
      <c r="H83" s="43"/>
    </row>
    <row r="84" spans="2:8" ht="18" x14ac:dyDescent="0.25">
      <c r="B84" s="44" t="s">
        <v>629</v>
      </c>
      <c r="C84" s="44"/>
      <c r="D84" s="70">
        <v>93478835.230000004</v>
      </c>
      <c r="E84" s="70">
        <v>17816253.870000001</v>
      </c>
      <c r="F84" s="70">
        <f t="shared" ref="F84:F94" si="0">+D84-E84</f>
        <v>75662581.359999999</v>
      </c>
      <c r="G84" s="44"/>
      <c r="H84" s="43"/>
    </row>
    <row r="85" spans="2:8" ht="18" x14ac:dyDescent="0.25">
      <c r="B85" s="44" t="s">
        <v>630</v>
      </c>
      <c r="C85" s="44"/>
      <c r="D85" s="70">
        <v>107388771.83</v>
      </c>
      <c r="E85" s="70">
        <v>7398612.9699999997</v>
      </c>
      <c r="F85" s="70">
        <f t="shared" si="0"/>
        <v>99990158.859999999</v>
      </c>
      <c r="G85" s="44"/>
      <c r="H85" s="43"/>
    </row>
    <row r="86" spans="2:8" ht="18" x14ac:dyDescent="0.25">
      <c r="B86" s="44" t="s">
        <v>631</v>
      </c>
      <c r="C86" s="44"/>
      <c r="D86" s="70">
        <v>144172950.94</v>
      </c>
      <c r="E86" s="70">
        <v>111157703.2</v>
      </c>
      <c r="F86" s="70">
        <f t="shared" si="0"/>
        <v>33015247.739999995</v>
      </c>
      <c r="G86" s="44"/>
      <c r="H86" s="43"/>
    </row>
    <row r="87" spans="2:8" ht="18" x14ac:dyDescent="0.25">
      <c r="B87" s="44" t="s">
        <v>632</v>
      </c>
      <c r="C87" s="44"/>
      <c r="D87" s="70">
        <v>202356834.47999999</v>
      </c>
      <c r="E87" s="70">
        <v>46374055.189999998</v>
      </c>
      <c r="F87" s="70">
        <f t="shared" si="0"/>
        <v>155982779.28999999</v>
      </c>
      <c r="G87" s="44"/>
      <c r="H87" s="43"/>
    </row>
    <row r="88" spans="2:8" ht="18" x14ac:dyDescent="0.25">
      <c r="B88" s="44" t="s">
        <v>633</v>
      </c>
      <c r="C88" s="44"/>
      <c r="D88" s="70">
        <v>802026</v>
      </c>
      <c r="E88" s="70">
        <v>224929.67</v>
      </c>
      <c r="F88" s="70">
        <f t="shared" si="0"/>
        <v>577096.32999999996</v>
      </c>
      <c r="G88" s="44"/>
      <c r="H88" s="43"/>
    </row>
    <row r="89" spans="2:8" ht="18" x14ac:dyDescent="0.25">
      <c r="B89" s="44" t="s">
        <v>634</v>
      </c>
      <c r="C89" s="44"/>
      <c r="D89" s="87">
        <v>23188015.539999999</v>
      </c>
      <c r="E89" s="70">
        <v>3276118.53</v>
      </c>
      <c r="F89" s="70">
        <f t="shared" si="0"/>
        <v>19911897.009999998</v>
      </c>
      <c r="G89" s="44"/>
      <c r="H89" s="43"/>
    </row>
    <row r="90" spans="2:8" ht="18" x14ac:dyDescent="0.25">
      <c r="B90" s="44" t="s">
        <v>356</v>
      </c>
      <c r="C90" s="44"/>
      <c r="D90" s="70">
        <v>6382900.6399999997</v>
      </c>
      <c r="E90" s="70">
        <v>4241789.9000000004</v>
      </c>
      <c r="F90" s="70">
        <f t="shared" si="0"/>
        <v>2141110.7399999993</v>
      </c>
      <c r="G90" s="44"/>
      <c r="H90" s="43"/>
    </row>
    <row r="91" spans="2:8" ht="18" x14ac:dyDescent="0.25">
      <c r="B91" s="44" t="s">
        <v>635</v>
      </c>
      <c r="C91" s="44"/>
      <c r="D91" s="70">
        <v>663910802.26999998</v>
      </c>
      <c r="E91" s="70">
        <v>9068696.4199999999</v>
      </c>
      <c r="F91" s="70">
        <f>+D91-E91</f>
        <v>654842105.85000002</v>
      </c>
      <c r="G91" s="44"/>
      <c r="H91" s="43"/>
    </row>
    <row r="92" spans="2:8" ht="18" x14ac:dyDescent="0.25">
      <c r="B92" s="44" t="s">
        <v>636</v>
      </c>
      <c r="C92" s="44"/>
      <c r="D92" s="70">
        <v>1876251.21</v>
      </c>
      <c r="E92" s="70">
        <v>0</v>
      </c>
      <c r="F92" s="70">
        <f t="shared" si="0"/>
        <v>1876251.21</v>
      </c>
      <c r="G92" s="44"/>
      <c r="H92" s="43"/>
    </row>
    <row r="93" spans="2:8" ht="18" x14ac:dyDescent="0.25">
      <c r="B93" s="44" t="s">
        <v>637</v>
      </c>
      <c r="C93" s="44"/>
      <c r="D93" s="70">
        <v>5995079.0099999998</v>
      </c>
      <c r="E93" s="70">
        <v>0</v>
      </c>
      <c r="F93" s="70">
        <f t="shared" si="0"/>
        <v>5995079.0099999998</v>
      </c>
      <c r="G93" s="44"/>
      <c r="H93" s="43"/>
    </row>
    <row r="94" spans="2:8" ht="18" x14ac:dyDescent="0.25">
      <c r="B94" s="44" t="s">
        <v>344</v>
      </c>
      <c r="C94" s="44"/>
      <c r="D94" s="70">
        <v>123565463.8</v>
      </c>
      <c r="E94" s="70">
        <v>0</v>
      </c>
      <c r="F94" s="70">
        <f t="shared" si="0"/>
        <v>123565463.8</v>
      </c>
      <c r="G94" s="44"/>
      <c r="H94" s="43"/>
    </row>
    <row r="95" spans="2:8" ht="18.75" thickBot="1" x14ac:dyDescent="0.3">
      <c r="B95" s="53" t="s">
        <v>598</v>
      </c>
      <c r="C95" s="88" t="s">
        <v>599</v>
      </c>
      <c r="D95" s="89">
        <f>SUM(D83:D94)</f>
        <v>2143457080.8200002</v>
      </c>
      <c r="E95" s="89">
        <f>SUM(E83:E94)</f>
        <v>328019372.48999995</v>
      </c>
      <c r="F95" s="89">
        <f>SUM(F83:F94)</f>
        <v>1815437708.3299999</v>
      </c>
      <c r="G95" s="59"/>
      <c r="H95" s="43"/>
    </row>
    <row r="96" spans="2:8" ht="18.75" thickTop="1" x14ac:dyDescent="0.25">
      <c r="B96" s="53"/>
      <c r="C96" s="44"/>
      <c r="D96" s="44"/>
      <c r="E96" s="72" t="s">
        <v>11</v>
      </c>
      <c r="F96" s="72"/>
      <c r="G96" s="70"/>
      <c r="H96" s="50"/>
    </row>
    <row r="97" spans="2:8" ht="18" x14ac:dyDescent="0.25">
      <c r="B97" s="53"/>
      <c r="C97" s="44"/>
      <c r="D97" s="63"/>
      <c r="E97" s="44"/>
      <c r="F97" s="44"/>
      <c r="G97" s="49"/>
      <c r="H97" s="90"/>
    </row>
    <row r="98" spans="2:8" ht="18" x14ac:dyDescent="0.25">
      <c r="B98" s="53"/>
      <c r="C98" s="44"/>
      <c r="D98" s="63"/>
      <c r="E98" s="44"/>
      <c r="F98" s="44"/>
      <c r="G98" s="49"/>
      <c r="H98" s="90"/>
    </row>
    <row r="99" spans="2:8" ht="18" x14ac:dyDescent="0.25">
      <c r="B99" s="53"/>
      <c r="C99" s="44"/>
      <c r="D99" s="63"/>
      <c r="E99" s="44"/>
      <c r="F99" s="44"/>
      <c r="G99" s="49"/>
      <c r="H99" s="90"/>
    </row>
    <row r="100" spans="2:8" ht="18" x14ac:dyDescent="0.25">
      <c r="B100" s="53"/>
      <c r="C100" s="44"/>
      <c r="D100" s="63"/>
      <c r="E100" s="44"/>
      <c r="F100" s="44"/>
      <c r="G100" s="49"/>
      <c r="H100" s="90"/>
    </row>
    <row r="101" spans="2:8" ht="18" x14ac:dyDescent="0.25">
      <c r="B101" s="53"/>
      <c r="C101" s="44"/>
      <c r="D101" s="63"/>
      <c r="E101" s="44"/>
      <c r="F101" s="44"/>
      <c r="G101" s="49"/>
      <c r="H101" s="90"/>
    </row>
    <row r="102" spans="2:8" ht="18" x14ac:dyDescent="0.25">
      <c r="B102" s="53"/>
      <c r="C102" s="44"/>
      <c r="D102" s="63"/>
      <c r="E102" s="44"/>
      <c r="F102" s="44"/>
      <c r="G102" s="49"/>
      <c r="H102" s="90"/>
    </row>
    <row r="103" spans="2:8" ht="19.5" thickBot="1" x14ac:dyDescent="0.35">
      <c r="B103" s="46" t="s">
        <v>695</v>
      </c>
      <c r="C103" s="48"/>
      <c r="D103" s="47"/>
      <c r="E103" s="55"/>
      <c r="F103" s="55"/>
      <c r="G103" s="55"/>
      <c r="H103" s="90"/>
    </row>
    <row r="104" spans="2:8" ht="19.5" thickTop="1" x14ac:dyDescent="0.3">
      <c r="B104" s="53"/>
      <c r="C104" s="44"/>
      <c r="D104" s="63"/>
      <c r="E104" s="44"/>
      <c r="F104" s="54">
        <v>44075</v>
      </c>
      <c r="G104" s="55"/>
    </row>
    <row r="105" spans="2:8" ht="18.75" x14ac:dyDescent="0.3">
      <c r="B105" s="44" t="s">
        <v>638</v>
      </c>
      <c r="C105" s="44"/>
      <c r="D105" s="44"/>
      <c r="E105" s="44"/>
      <c r="F105" s="44"/>
      <c r="G105" s="55"/>
    </row>
    <row r="106" spans="2:8" ht="18.75" x14ac:dyDescent="0.3">
      <c r="B106" s="53" t="s">
        <v>639</v>
      </c>
      <c r="C106" s="88"/>
      <c r="D106" s="91"/>
      <c r="E106" s="92"/>
      <c r="F106" s="70">
        <v>68724660.469999999</v>
      </c>
      <c r="G106" s="55"/>
    </row>
    <row r="107" spans="2:8" ht="19.5" thickBot="1" x14ac:dyDescent="0.35">
      <c r="B107" s="44"/>
      <c r="C107" s="44"/>
      <c r="D107" s="49"/>
      <c r="E107" s="59" t="s">
        <v>599</v>
      </c>
      <c r="F107" s="93">
        <f>+F106</f>
        <v>68724660.469999999</v>
      </c>
      <c r="G107" s="55"/>
      <c r="H107" s="90"/>
    </row>
    <row r="108" spans="2:8" ht="19.5" thickTop="1" x14ac:dyDescent="0.3">
      <c r="B108" s="44"/>
      <c r="C108" s="44"/>
      <c r="D108" s="49"/>
      <c r="E108" s="59"/>
      <c r="F108" s="70"/>
      <c r="G108" s="55"/>
      <c r="H108" s="90"/>
    </row>
    <row r="109" spans="2:8" ht="18.75" x14ac:dyDescent="0.3">
      <c r="B109" s="44"/>
      <c r="C109" s="44"/>
      <c r="D109" s="49"/>
      <c r="E109" s="59"/>
      <c r="F109" s="70"/>
      <c r="G109" s="55"/>
      <c r="H109" s="90"/>
    </row>
    <row r="110" spans="2:8" ht="18.75" x14ac:dyDescent="0.3">
      <c r="B110" s="44"/>
      <c r="C110" s="44"/>
      <c r="D110" s="49"/>
      <c r="E110" s="59"/>
      <c r="F110" s="70"/>
      <c r="G110" s="55"/>
      <c r="H110" s="90"/>
    </row>
    <row r="111" spans="2:8" ht="18.75" x14ac:dyDescent="0.3">
      <c r="B111" s="44"/>
      <c r="C111" s="44"/>
      <c r="D111" s="49"/>
      <c r="E111" s="59"/>
      <c r="F111" s="70"/>
      <c r="G111" s="55"/>
      <c r="H111" s="90"/>
    </row>
    <row r="112" spans="2:8" ht="18.75" x14ac:dyDescent="0.3">
      <c r="B112" s="44"/>
      <c r="C112" s="44"/>
      <c r="D112" s="49"/>
      <c r="E112" s="59"/>
      <c r="F112" s="70"/>
      <c r="G112" s="55"/>
      <c r="H112" s="90"/>
    </row>
    <row r="113" spans="1:8" ht="18.75" x14ac:dyDescent="0.3">
      <c r="B113" s="44"/>
      <c r="C113" s="44"/>
      <c r="D113" s="49"/>
      <c r="E113" s="59"/>
      <c r="F113" s="70"/>
      <c r="G113" s="55"/>
      <c r="H113" s="90"/>
    </row>
    <row r="114" spans="1:8" ht="18.75" x14ac:dyDescent="0.3">
      <c r="B114" s="44"/>
      <c r="C114" s="44"/>
      <c r="D114" s="49"/>
      <c r="E114" s="59"/>
      <c r="F114" s="70"/>
      <c r="G114" s="55"/>
      <c r="H114" s="90"/>
    </row>
    <row r="115" spans="1:8" ht="18.75" x14ac:dyDescent="0.3">
      <c r="B115" s="44"/>
      <c r="C115" s="44"/>
      <c r="D115" s="49"/>
      <c r="E115" s="59"/>
      <c r="F115" s="70"/>
      <c r="G115" s="55"/>
      <c r="H115" s="90"/>
    </row>
    <row r="116" spans="1:8" ht="19.5" thickBot="1" x14ac:dyDescent="0.35">
      <c r="B116" s="46" t="s">
        <v>640</v>
      </c>
      <c r="C116" s="48"/>
      <c r="D116" s="48"/>
      <c r="E116" s="44"/>
      <c r="F116" s="54">
        <v>44075</v>
      </c>
      <c r="G116" s="55"/>
      <c r="H116" s="90"/>
    </row>
    <row r="117" spans="1:8" ht="19.5" thickTop="1" x14ac:dyDescent="0.3">
      <c r="B117" s="65"/>
      <c r="C117" s="44"/>
      <c r="D117" s="44"/>
      <c r="E117" s="44"/>
      <c r="F117" s="44"/>
      <c r="G117" s="55"/>
      <c r="H117" s="90"/>
    </row>
    <row r="118" spans="1:8" ht="18.75" hidden="1" x14ac:dyDescent="0.3">
      <c r="B118" s="44" t="s">
        <v>641</v>
      </c>
      <c r="C118" s="44"/>
      <c r="D118" s="55"/>
      <c r="E118" s="94"/>
      <c r="F118" s="94">
        <v>0</v>
      </c>
      <c r="G118" s="55"/>
      <c r="H118" s="90"/>
    </row>
    <row r="119" spans="1:8" ht="18.75" x14ac:dyDescent="0.3">
      <c r="B119" s="44" t="s">
        <v>642</v>
      </c>
      <c r="C119" s="44"/>
      <c r="D119" s="55"/>
      <c r="E119" s="94"/>
      <c r="F119" s="70">
        <v>16552.61</v>
      </c>
      <c r="G119" s="55"/>
      <c r="H119" s="43"/>
    </row>
    <row r="120" spans="1:8" ht="18.75" x14ac:dyDescent="0.3">
      <c r="B120" s="44" t="s">
        <v>643</v>
      </c>
      <c r="C120" s="44"/>
      <c r="D120" s="55"/>
      <c r="E120" s="94"/>
      <c r="F120" s="70">
        <v>889703.06</v>
      </c>
      <c r="G120" s="95"/>
      <c r="H120" s="90"/>
    </row>
    <row r="121" spans="1:8" ht="19.5" thickBot="1" x14ac:dyDescent="0.35">
      <c r="B121" s="53" t="s">
        <v>639</v>
      </c>
      <c r="C121" s="55"/>
      <c r="D121" s="55"/>
      <c r="E121" s="88" t="s">
        <v>599</v>
      </c>
      <c r="F121" s="89">
        <v>906255.67</v>
      </c>
      <c r="G121" s="55"/>
      <c r="H121" s="90"/>
    </row>
    <row r="122" spans="1:8" ht="18.75" thickTop="1" x14ac:dyDescent="0.25">
      <c r="B122" s="44"/>
      <c r="C122" s="51"/>
      <c r="D122" s="96"/>
      <c r="E122" s="44"/>
      <c r="F122" s="96"/>
      <c r="G122" s="97"/>
      <c r="H122" s="90"/>
    </row>
    <row r="123" spans="1:8" ht="18" x14ac:dyDescent="0.25">
      <c r="B123" s="44"/>
      <c r="C123" s="51"/>
      <c r="D123" s="96"/>
      <c r="E123" s="44"/>
      <c r="F123" s="96"/>
      <c r="G123" s="97"/>
      <c r="H123" s="90"/>
    </row>
    <row r="124" spans="1:8" ht="18.75" x14ac:dyDescent="0.3">
      <c r="A124" s="651" t="s">
        <v>581</v>
      </c>
      <c r="B124" s="651"/>
      <c r="C124" s="651"/>
      <c r="D124" s="651"/>
      <c r="E124" s="651"/>
      <c r="F124" s="651"/>
      <c r="G124" s="84"/>
      <c r="H124" s="90"/>
    </row>
    <row r="125" spans="1:8" ht="18.75" x14ac:dyDescent="0.3">
      <c r="A125" s="651" t="s">
        <v>0</v>
      </c>
      <c r="B125" s="651"/>
      <c r="C125" s="651"/>
      <c r="D125" s="651"/>
      <c r="E125" s="651"/>
      <c r="F125" s="651"/>
      <c r="G125" s="98"/>
      <c r="H125" s="90"/>
    </row>
    <row r="126" spans="1:8" ht="18.75" x14ac:dyDescent="0.3">
      <c r="A126" s="651" t="s">
        <v>582</v>
      </c>
      <c r="B126" s="651"/>
      <c r="C126" s="651"/>
      <c r="D126" s="651"/>
      <c r="E126" s="651"/>
      <c r="F126" s="651"/>
      <c r="G126" s="99"/>
      <c r="H126" s="90"/>
    </row>
    <row r="127" spans="1:8" ht="18.75" x14ac:dyDescent="0.3">
      <c r="A127" s="652" t="s">
        <v>644</v>
      </c>
      <c r="B127" s="652"/>
      <c r="C127" s="652"/>
      <c r="D127" s="652"/>
      <c r="E127" s="652"/>
      <c r="F127" s="652"/>
      <c r="G127" s="99"/>
      <c r="H127" s="90"/>
    </row>
    <row r="128" spans="1:8" ht="18.75" x14ac:dyDescent="0.3">
      <c r="A128" s="652" t="s">
        <v>2</v>
      </c>
      <c r="B128" s="652"/>
      <c r="C128" s="652"/>
      <c r="D128" s="652"/>
      <c r="E128" s="652"/>
      <c r="F128" s="652"/>
      <c r="G128" s="99"/>
      <c r="H128" s="90"/>
    </row>
    <row r="129" spans="1:8" ht="18.75" x14ac:dyDescent="0.3">
      <c r="A129" s="100"/>
      <c r="B129" s="100"/>
      <c r="C129" s="100"/>
      <c r="D129" s="100"/>
      <c r="E129" s="100"/>
      <c r="F129" s="100"/>
      <c r="G129" s="99"/>
      <c r="H129" s="90"/>
    </row>
    <row r="130" spans="1:8" ht="18.75" x14ac:dyDescent="0.3">
      <c r="A130" s="100"/>
      <c r="B130" s="100"/>
      <c r="C130" s="100"/>
      <c r="D130" s="100"/>
      <c r="E130" s="100"/>
      <c r="F130" s="100"/>
      <c r="G130" s="99"/>
      <c r="H130" s="90"/>
    </row>
    <row r="131" spans="1:8" ht="18.75" x14ac:dyDescent="0.3">
      <c r="A131" s="55"/>
      <c r="B131" s="76"/>
      <c r="C131" s="44"/>
      <c r="D131" s="69"/>
      <c r="E131" s="75"/>
      <c r="F131" s="75"/>
      <c r="G131" s="99"/>
      <c r="H131" s="90"/>
    </row>
    <row r="132" spans="1:8" ht="18.75" x14ac:dyDescent="0.3">
      <c r="A132" s="55"/>
      <c r="B132" s="76"/>
      <c r="C132" s="44"/>
      <c r="D132" s="69"/>
      <c r="E132" s="75"/>
      <c r="F132" s="75"/>
      <c r="G132" s="99"/>
      <c r="H132" s="90"/>
    </row>
    <row r="133" spans="1:8" ht="19.5" thickBot="1" x14ac:dyDescent="0.35">
      <c r="A133" s="55"/>
      <c r="B133" s="45" t="s">
        <v>645</v>
      </c>
      <c r="C133" s="48"/>
      <c r="D133" s="82"/>
      <c r="E133" s="101"/>
      <c r="F133" s="58"/>
      <c r="G133" s="99"/>
      <c r="H133" s="43"/>
    </row>
    <row r="134" spans="1:8" ht="19.5" thickTop="1" x14ac:dyDescent="0.3">
      <c r="A134" s="55"/>
      <c r="B134" s="44" t="s">
        <v>646</v>
      </c>
      <c r="C134" s="44"/>
      <c r="D134" s="51"/>
      <c r="E134" s="58"/>
      <c r="F134" s="58"/>
    </row>
    <row r="135" spans="1:8" ht="18.75" x14ac:dyDescent="0.3">
      <c r="A135" s="55"/>
      <c r="B135" s="44" t="s">
        <v>647</v>
      </c>
      <c r="C135" s="44"/>
      <c r="D135" s="51"/>
      <c r="E135" s="58"/>
      <c r="F135" s="58"/>
    </row>
    <row r="136" spans="1:8" ht="18.75" x14ac:dyDescent="0.3">
      <c r="A136" s="55"/>
      <c r="B136" s="44" t="s">
        <v>648</v>
      </c>
      <c r="C136" s="44"/>
      <c r="D136" s="51"/>
      <c r="E136" s="58"/>
      <c r="F136" s="58"/>
    </row>
    <row r="137" spans="1:8" ht="18.75" x14ac:dyDescent="0.3">
      <c r="A137" s="55"/>
      <c r="B137" s="44" t="s">
        <v>649</v>
      </c>
      <c r="C137" s="44"/>
      <c r="D137" s="51"/>
      <c r="E137" s="58"/>
      <c r="F137" s="58"/>
    </row>
    <row r="138" spans="1:8" ht="18.75" x14ac:dyDescent="0.3">
      <c r="A138" s="55"/>
      <c r="B138" s="65"/>
      <c r="C138" s="44"/>
      <c r="D138" s="51"/>
      <c r="E138" s="96"/>
      <c r="F138" s="96"/>
    </row>
    <row r="139" spans="1:8" ht="18.75" x14ac:dyDescent="0.3">
      <c r="A139" s="55"/>
      <c r="B139" s="65" t="s">
        <v>650</v>
      </c>
      <c r="C139" s="44"/>
      <c r="D139" s="70"/>
      <c r="E139" s="44"/>
      <c r="F139" s="54">
        <v>44075</v>
      </c>
    </row>
    <row r="140" spans="1:8" ht="18.75" x14ac:dyDescent="0.3">
      <c r="A140" s="55"/>
      <c r="B140" s="44"/>
      <c r="C140" s="44"/>
      <c r="D140" s="70"/>
      <c r="E140" s="44"/>
      <c r="F140" s="44"/>
    </row>
    <row r="141" spans="1:8" ht="18.75" x14ac:dyDescent="0.3">
      <c r="A141" s="55"/>
      <c r="B141" s="44" t="s">
        <v>651</v>
      </c>
      <c r="C141" s="44"/>
      <c r="D141" s="69"/>
      <c r="E141" s="44"/>
      <c r="F141" s="70">
        <v>13360777.98</v>
      </c>
    </row>
    <row r="142" spans="1:8" ht="18.75" x14ac:dyDescent="0.3">
      <c r="A142" s="55"/>
      <c r="B142" s="44" t="s">
        <v>652</v>
      </c>
      <c r="C142" s="44"/>
      <c r="D142" s="69"/>
      <c r="E142" s="44"/>
      <c r="F142" s="69">
        <v>287919.75</v>
      </c>
    </row>
    <row r="143" spans="1:8" ht="18.75" x14ac:dyDescent="0.3">
      <c r="A143" s="55"/>
      <c r="B143" s="44" t="s">
        <v>653</v>
      </c>
      <c r="C143" s="44"/>
      <c r="D143" s="69"/>
      <c r="E143" s="44"/>
      <c r="F143" s="69">
        <v>1852000</v>
      </c>
    </row>
    <row r="144" spans="1:8" ht="18.75" x14ac:dyDescent="0.3">
      <c r="A144" s="55"/>
      <c r="B144" s="44" t="s">
        <v>654</v>
      </c>
      <c r="C144" s="44"/>
      <c r="D144" s="69"/>
      <c r="E144" s="44"/>
      <c r="F144" s="69">
        <v>21750</v>
      </c>
    </row>
    <row r="145" spans="1:6" ht="18.75" x14ac:dyDescent="0.3">
      <c r="A145" s="55"/>
      <c r="B145" s="44" t="s">
        <v>655</v>
      </c>
      <c r="C145" s="44"/>
      <c r="D145" s="69"/>
      <c r="E145" s="44"/>
      <c r="F145" s="70">
        <v>513701.08</v>
      </c>
    </row>
    <row r="146" spans="1:6" ht="18.75" x14ac:dyDescent="0.3">
      <c r="A146" s="55"/>
      <c r="B146" s="44" t="s">
        <v>656</v>
      </c>
      <c r="C146" s="44"/>
      <c r="D146" s="69"/>
      <c r="E146" s="44"/>
      <c r="F146" s="70">
        <v>5002038.08</v>
      </c>
    </row>
    <row r="147" spans="1:6" ht="18.75" x14ac:dyDescent="0.3">
      <c r="A147" s="55"/>
      <c r="B147" s="44" t="s">
        <v>657</v>
      </c>
      <c r="C147" s="44"/>
      <c r="D147" s="69"/>
      <c r="E147" s="44"/>
      <c r="F147" s="70">
        <v>906504.14</v>
      </c>
    </row>
    <row r="148" spans="1:6" ht="18.75" x14ac:dyDescent="0.3">
      <c r="A148" s="55"/>
      <c r="B148" s="44" t="s">
        <v>658</v>
      </c>
      <c r="C148" s="44"/>
      <c r="D148" s="69"/>
      <c r="E148" s="44"/>
      <c r="F148" s="69">
        <v>2246922.7799999998</v>
      </c>
    </row>
    <row r="149" spans="1:6" ht="18.75" x14ac:dyDescent="0.3">
      <c r="A149" s="55"/>
      <c r="B149" s="44" t="s">
        <v>659</v>
      </c>
      <c r="C149" s="44"/>
      <c r="D149" s="70"/>
      <c r="E149" s="44"/>
      <c r="F149" s="73">
        <v>1609144.39</v>
      </c>
    </row>
    <row r="150" spans="1:6" ht="19.5" thickBot="1" x14ac:dyDescent="0.35">
      <c r="A150" s="55"/>
      <c r="B150" s="53"/>
      <c r="C150" s="44"/>
      <c r="D150" s="69"/>
      <c r="E150" s="59" t="s">
        <v>599</v>
      </c>
      <c r="F150" s="102">
        <f>SUM(F141:F149)</f>
        <v>25800758.200000003</v>
      </c>
    </row>
    <row r="151" spans="1:6" ht="19.5" thickTop="1" x14ac:dyDescent="0.3">
      <c r="A151" s="55"/>
      <c r="B151" s="53"/>
      <c r="C151" s="44"/>
      <c r="D151" s="69"/>
      <c r="E151" s="59"/>
    </row>
    <row r="152" spans="1:6" ht="18.75" x14ac:dyDescent="0.3">
      <c r="A152" s="55"/>
      <c r="B152" s="55"/>
      <c r="C152" s="44"/>
      <c r="D152" s="51"/>
      <c r="E152" s="55"/>
      <c r="F152" s="44"/>
    </row>
    <row r="153" spans="1:6" ht="18.75" x14ac:dyDescent="0.3">
      <c r="A153" s="55"/>
      <c r="B153" s="65" t="s">
        <v>660</v>
      </c>
      <c r="C153" s="44"/>
      <c r="D153" s="70"/>
      <c r="E153" s="44"/>
      <c r="F153" s="44"/>
    </row>
    <row r="154" spans="1:6" ht="18.75" x14ac:dyDescent="0.3">
      <c r="A154" s="55"/>
      <c r="B154" s="44" t="s">
        <v>661</v>
      </c>
      <c r="C154" s="44"/>
      <c r="D154" s="70"/>
      <c r="E154" s="44"/>
      <c r="F154" s="69">
        <v>19629207.109999999</v>
      </c>
    </row>
    <row r="155" spans="1:6" ht="18.75" x14ac:dyDescent="0.3">
      <c r="A155" s="55"/>
      <c r="B155" s="44" t="s">
        <v>662</v>
      </c>
      <c r="C155" s="44"/>
      <c r="D155" s="69"/>
      <c r="E155" s="44"/>
      <c r="F155" s="69">
        <v>82833.59</v>
      </c>
    </row>
    <row r="156" spans="1:6" ht="18.75" x14ac:dyDescent="0.3">
      <c r="A156" s="55"/>
      <c r="B156" s="44" t="s">
        <v>663</v>
      </c>
      <c r="C156" s="44"/>
      <c r="D156" s="69"/>
      <c r="E156" s="44"/>
      <c r="F156" s="69">
        <v>4745536.37</v>
      </c>
    </row>
    <row r="157" spans="1:6" ht="19.5" thickBot="1" x14ac:dyDescent="0.35">
      <c r="A157" s="55"/>
      <c r="B157" s="53"/>
      <c r="C157" s="44"/>
      <c r="D157" s="69"/>
      <c r="E157" s="59" t="s">
        <v>599</v>
      </c>
      <c r="F157" s="89">
        <f>SUM(F154:F156)</f>
        <v>24457577.07</v>
      </c>
    </row>
    <row r="158" spans="1:6" ht="19.5" thickTop="1" x14ac:dyDescent="0.3">
      <c r="A158" s="55"/>
      <c r="B158" s="44"/>
      <c r="C158" s="44"/>
      <c r="D158" s="69"/>
      <c r="E158" s="44"/>
      <c r="F158" s="44"/>
    </row>
    <row r="159" spans="1:6" ht="18.75" x14ac:dyDescent="0.3">
      <c r="A159" s="55"/>
      <c r="B159" s="44"/>
      <c r="C159" s="44"/>
      <c r="D159" s="69"/>
      <c r="E159" s="44"/>
      <c r="F159" s="72"/>
    </row>
    <row r="160" spans="1:6" ht="18.75" x14ac:dyDescent="0.3">
      <c r="A160" s="55"/>
      <c r="B160" s="65" t="s">
        <v>664</v>
      </c>
      <c r="C160" s="53"/>
      <c r="D160" s="97"/>
      <c r="E160" s="44"/>
      <c r="F160" s="72"/>
    </row>
    <row r="161" spans="1:8" ht="19.5" thickBot="1" x14ac:dyDescent="0.35">
      <c r="A161" s="55"/>
      <c r="B161" s="44" t="s">
        <v>665</v>
      </c>
      <c r="C161" s="44"/>
      <c r="D161" s="69"/>
      <c r="E161" s="59" t="s">
        <v>599</v>
      </c>
      <c r="F161" s="103">
        <v>36863547.829999998</v>
      </c>
    </row>
    <row r="162" spans="1:8" ht="19.5" thickTop="1" x14ac:dyDescent="0.3">
      <c r="A162" s="55"/>
      <c r="B162" s="44"/>
      <c r="C162" s="44"/>
      <c r="D162" s="69"/>
      <c r="E162" s="104"/>
      <c r="F162" s="72"/>
    </row>
    <row r="163" spans="1:8" ht="18.75" x14ac:dyDescent="0.3">
      <c r="A163" s="55"/>
      <c r="B163" s="44"/>
      <c r="C163" s="44"/>
      <c r="D163" s="69"/>
      <c r="E163" s="104"/>
      <c r="F163" s="44"/>
    </row>
    <row r="164" spans="1:8" ht="18.75" x14ac:dyDescent="0.3">
      <c r="A164" s="55"/>
      <c r="B164" s="44"/>
      <c r="C164" s="44"/>
      <c r="D164" s="69"/>
      <c r="E164" s="105"/>
      <c r="F164" s="44"/>
    </row>
    <row r="165" spans="1:8" ht="18.75" x14ac:dyDescent="0.3">
      <c r="A165" s="55"/>
      <c r="B165" s="53" t="s">
        <v>666</v>
      </c>
      <c r="C165" s="44"/>
      <c r="D165" s="70"/>
      <c r="E165" s="44"/>
      <c r="F165" s="44"/>
    </row>
    <row r="166" spans="1:8" ht="18.75" x14ac:dyDescent="0.3">
      <c r="A166" s="55"/>
      <c r="B166" s="44" t="s">
        <v>667</v>
      </c>
      <c r="C166" s="44"/>
      <c r="D166" s="69"/>
      <c r="E166" s="44"/>
      <c r="F166" s="69">
        <v>537476.11</v>
      </c>
    </row>
    <row r="167" spans="1:8" ht="18.75" x14ac:dyDescent="0.3">
      <c r="A167" s="55"/>
      <c r="B167" s="44" t="s">
        <v>668</v>
      </c>
      <c r="C167" s="44"/>
      <c r="D167" s="69"/>
      <c r="E167" s="44"/>
      <c r="F167" s="69">
        <v>605798.94999999995</v>
      </c>
    </row>
    <row r="168" spans="1:8" ht="18.75" x14ac:dyDescent="0.3">
      <c r="A168" s="55"/>
      <c r="B168" s="44" t="s">
        <v>669</v>
      </c>
      <c r="C168" s="44"/>
      <c r="D168" s="69"/>
      <c r="E168" s="44"/>
      <c r="F168" s="70">
        <v>30792006.91</v>
      </c>
    </row>
    <row r="169" spans="1:8" ht="18.75" x14ac:dyDescent="0.3">
      <c r="A169" s="55"/>
      <c r="B169" s="44" t="s">
        <v>670</v>
      </c>
      <c r="C169" s="44"/>
      <c r="D169" s="69"/>
      <c r="E169" s="44"/>
      <c r="F169" s="70">
        <v>851976.25</v>
      </c>
    </row>
    <row r="170" spans="1:8" ht="18.75" x14ac:dyDescent="0.3">
      <c r="A170" s="55"/>
      <c r="B170" s="44" t="s">
        <v>671</v>
      </c>
      <c r="C170" s="44"/>
      <c r="D170" s="69"/>
      <c r="E170" s="75" t="s">
        <v>11</v>
      </c>
      <c r="F170" s="70">
        <v>959261.8</v>
      </c>
      <c r="G170" s="106"/>
      <c r="H170" s="90"/>
    </row>
    <row r="171" spans="1:8" ht="18.75" x14ac:dyDescent="0.3">
      <c r="A171" s="55"/>
      <c r="B171" s="44" t="s">
        <v>672</v>
      </c>
      <c r="C171" s="44"/>
      <c r="D171" s="69"/>
      <c r="E171" s="75"/>
      <c r="F171" s="73">
        <v>54956108.520000003</v>
      </c>
      <c r="G171" s="50"/>
      <c r="H171" s="90"/>
    </row>
    <row r="172" spans="1:8" ht="18.75" x14ac:dyDescent="0.3">
      <c r="A172" s="55"/>
      <c r="B172" s="44"/>
      <c r="C172" s="44"/>
      <c r="D172" s="69"/>
      <c r="E172" s="75"/>
      <c r="F172" s="78">
        <f>SUM(F166:F171)</f>
        <v>88702628.539999992</v>
      </c>
    </row>
    <row r="173" spans="1:8" ht="19.5" thickBot="1" x14ac:dyDescent="0.35">
      <c r="A173" s="55"/>
      <c r="B173" s="44"/>
      <c r="C173" s="44"/>
      <c r="D173" s="69"/>
      <c r="E173" s="59" t="s">
        <v>599</v>
      </c>
      <c r="F173" s="89">
        <f>+F150+F157+F161+F172</f>
        <v>175824511.63999999</v>
      </c>
    </row>
    <row r="174" spans="1:8" ht="19.5" thickTop="1" x14ac:dyDescent="0.3">
      <c r="A174" s="55"/>
      <c r="B174" s="44"/>
      <c r="C174" s="44"/>
      <c r="D174" s="69"/>
      <c r="E174" s="75"/>
    </row>
    <row r="175" spans="1:8" ht="18.75" x14ac:dyDescent="0.3">
      <c r="A175" s="55"/>
      <c r="B175" s="44"/>
      <c r="C175" s="44"/>
      <c r="D175" s="69"/>
      <c r="E175" s="75"/>
    </row>
    <row r="176" spans="1:8" ht="18.75" x14ac:dyDescent="0.3">
      <c r="A176" s="55"/>
      <c r="B176" s="44"/>
      <c r="C176" s="44"/>
      <c r="D176" s="69"/>
      <c r="E176" s="75"/>
    </row>
    <row r="177" spans="1:8" ht="18.75" x14ac:dyDescent="0.3">
      <c r="A177" s="55"/>
      <c r="B177" s="44"/>
      <c r="C177" s="44"/>
      <c r="D177" s="69"/>
      <c r="E177" s="75"/>
    </row>
    <row r="178" spans="1:8" ht="18.75" x14ac:dyDescent="0.3">
      <c r="A178" s="651" t="s">
        <v>581</v>
      </c>
      <c r="B178" s="651"/>
      <c r="C178" s="651"/>
      <c r="D178" s="651"/>
      <c r="E178" s="651"/>
      <c r="F178" s="651"/>
    </row>
    <row r="179" spans="1:8" ht="18.75" x14ac:dyDescent="0.3">
      <c r="A179" s="651" t="s">
        <v>0</v>
      </c>
      <c r="B179" s="651"/>
      <c r="C179" s="651"/>
      <c r="D179" s="651"/>
      <c r="E179" s="651"/>
      <c r="F179" s="651"/>
    </row>
    <row r="180" spans="1:8" ht="18.75" x14ac:dyDescent="0.3">
      <c r="A180" s="651" t="s">
        <v>582</v>
      </c>
      <c r="B180" s="651"/>
      <c r="C180" s="651"/>
      <c r="D180" s="651"/>
      <c r="E180" s="651"/>
      <c r="F180" s="651"/>
    </row>
    <row r="181" spans="1:8" ht="18.75" x14ac:dyDescent="0.3">
      <c r="A181" s="652" t="s">
        <v>583</v>
      </c>
      <c r="B181" s="652"/>
      <c r="C181" s="652"/>
      <c r="D181" s="652"/>
      <c r="E181" s="652"/>
      <c r="F181" s="652"/>
    </row>
    <row r="182" spans="1:8" ht="18.75" x14ac:dyDescent="0.3">
      <c r="A182" s="652" t="s">
        <v>2</v>
      </c>
      <c r="B182" s="652"/>
      <c r="C182" s="652"/>
      <c r="D182" s="652"/>
      <c r="E182" s="652"/>
      <c r="F182" s="652"/>
    </row>
    <row r="183" spans="1:8" ht="18.75" x14ac:dyDescent="0.3">
      <c r="A183" s="55"/>
      <c r="B183" s="44"/>
      <c r="C183" s="44"/>
      <c r="D183" s="69"/>
      <c r="E183" s="72"/>
      <c r="F183" s="72"/>
    </row>
    <row r="184" spans="1:8" ht="18.75" x14ac:dyDescent="0.3">
      <c r="A184" s="55"/>
      <c r="B184" s="44"/>
      <c r="C184" s="44"/>
      <c r="D184" s="69"/>
      <c r="E184" s="72"/>
      <c r="F184" s="72"/>
    </row>
    <row r="185" spans="1:8" ht="19.5" thickBot="1" x14ac:dyDescent="0.35">
      <c r="A185" s="55"/>
      <c r="B185" s="45" t="s">
        <v>673</v>
      </c>
      <c r="C185" s="46"/>
      <c r="D185" s="107"/>
      <c r="E185" s="108"/>
      <c r="F185" s="72"/>
      <c r="G185" s="109"/>
      <c r="H185" s="90"/>
    </row>
    <row r="186" spans="1:8" ht="19.5" thickTop="1" x14ac:dyDescent="0.3">
      <c r="A186" s="55"/>
      <c r="B186" s="65"/>
      <c r="C186" s="53"/>
      <c r="D186" s="70"/>
      <c r="E186" s="72"/>
      <c r="F186" s="72"/>
      <c r="G186" s="109"/>
      <c r="H186" s="90"/>
    </row>
    <row r="187" spans="1:8" ht="18.75" x14ac:dyDescent="0.3">
      <c r="A187" s="55"/>
      <c r="B187" s="65"/>
      <c r="C187" s="53"/>
      <c r="D187" s="70"/>
      <c r="E187" s="69"/>
      <c r="F187" s="54">
        <v>44075</v>
      </c>
      <c r="G187" s="109"/>
      <c r="H187" s="90"/>
    </row>
    <row r="188" spans="1:8" ht="18.75" x14ac:dyDescent="0.3">
      <c r="A188" s="55"/>
      <c r="B188" s="65"/>
      <c r="C188" s="53"/>
      <c r="D188" s="70"/>
      <c r="E188" s="69"/>
      <c r="F188" s="110"/>
      <c r="G188" s="109"/>
      <c r="H188" s="90"/>
    </row>
    <row r="189" spans="1:8" ht="18.75" x14ac:dyDescent="0.3">
      <c r="A189" s="55"/>
      <c r="B189" s="44" t="s">
        <v>674</v>
      </c>
      <c r="C189" s="53"/>
      <c r="D189" s="70"/>
      <c r="E189" s="44"/>
      <c r="F189" s="111">
        <v>243562.62</v>
      </c>
      <c r="G189" s="112"/>
      <c r="H189" s="90"/>
    </row>
    <row r="190" spans="1:8" ht="18.75" x14ac:dyDescent="0.3">
      <c r="A190" s="55"/>
      <c r="B190" s="44" t="s">
        <v>675</v>
      </c>
      <c r="C190" s="44"/>
      <c r="D190" s="72"/>
      <c r="E190" s="44"/>
      <c r="F190" s="111">
        <v>223899.51</v>
      </c>
    </row>
    <row r="191" spans="1:8" ht="18.75" x14ac:dyDescent="0.3">
      <c r="A191" s="55"/>
      <c r="B191" s="44" t="s">
        <v>676</v>
      </c>
      <c r="C191" s="44"/>
      <c r="D191" s="69"/>
      <c r="E191" s="44"/>
      <c r="F191" s="111">
        <v>59341.01</v>
      </c>
    </row>
    <row r="192" spans="1:8" ht="18.75" x14ac:dyDescent="0.3">
      <c r="A192" s="55"/>
      <c r="B192" s="44" t="s">
        <v>677</v>
      </c>
      <c r="C192" s="44"/>
      <c r="D192" s="70"/>
      <c r="E192" s="44"/>
      <c r="F192" s="113">
        <v>178212.04</v>
      </c>
    </row>
    <row r="193" spans="1:8" ht="18.75" x14ac:dyDescent="0.3">
      <c r="A193" s="55"/>
      <c r="B193" s="44" t="s">
        <v>678</v>
      </c>
      <c r="C193" s="44"/>
      <c r="D193" s="70"/>
      <c r="E193" s="44"/>
      <c r="F193" s="113">
        <v>176337.89</v>
      </c>
    </row>
    <row r="194" spans="1:8" ht="18.75" x14ac:dyDescent="0.3">
      <c r="A194" s="55"/>
      <c r="B194" s="44" t="s">
        <v>679</v>
      </c>
      <c r="C194" s="44"/>
      <c r="D194" s="70"/>
      <c r="E194" s="44"/>
      <c r="F194" s="113">
        <v>50492717.380000003</v>
      </c>
    </row>
    <row r="195" spans="1:8" ht="19.5" thickBot="1" x14ac:dyDescent="0.35">
      <c r="A195" s="55"/>
      <c r="B195" s="53" t="s">
        <v>680</v>
      </c>
      <c r="C195" s="44"/>
      <c r="D195" s="70"/>
      <c r="E195" s="59" t="s">
        <v>599</v>
      </c>
      <c r="F195" s="114">
        <f>SUM(F189:F194)</f>
        <v>51374070.450000003</v>
      </c>
    </row>
    <row r="196" spans="1:8" ht="19.5" thickTop="1" x14ac:dyDescent="0.3">
      <c r="A196" s="55"/>
      <c r="B196" s="44"/>
      <c r="C196" s="44"/>
      <c r="D196" s="70"/>
      <c r="E196" s="57"/>
      <c r="F196" s="57"/>
      <c r="G196" s="43"/>
      <c r="H196" s="43"/>
    </row>
    <row r="197" spans="1:8" ht="18.75" x14ac:dyDescent="0.3">
      <c r="A197" s="55"/>
      <c r="B197" s="44"/>
      <c r="C197" s="65"/>
      <c r="D197" s="69"/>
      <c r="E197" s="72"/>
      <c r="F197" s="72"/>
      <c r="G197" s="43"/>
      <c r="H197" s="43"/>
    </row>
    <row r="198" spans="1:8" ht="19.5" thickBot="1" x14ac:dyDescent="0.35">
      <c r="A198" s="55"/>
      <c r="B198" s="45" t="s">
        <v>681</v>
      </c>
      <c r="C198" s="48"/>
      <c r="D198" s="108"/>
      <c r="E198" s="108"/>
      <c r="F198" s="72"/>
      <c r="G198" s="43"/>
      <c r="H198" s="43"/>
    </row>
    <row r="199" spans="1:8" ht="19.5" thickTop="1" x14ac:dyDescent="0.3">
      <c r="A199" s="55"/>
      <c r="B199" s="65"/>
      <c r="C199" s="44"/>
      <c r="D199" s="72"/>
      <c r="E199" s="72"/>
      <c r="F199" s="72"/>
      <c r="G199" s="43"/>
      <c r="H199" s="43"/>
    </row>
    <row r="200" spans="1:8" ht="18.75" x14ac:dyDescent="0.3">
      <c r="A200" s="55"/>
      <c r="B200" s="65"/>
      <c r="C200" s="44"/>
      <c r="D200" s="72"/>
      <c r="E200" s="111"/>
      <c r="F200" s="54">
        <v>44075</v>
      </c>
    </row>
    <row r="201" spans="1:8" ht="18.75" x14ac:dyDescent="0.3">
      <c r="A201" s="55"/>
      <c r="B201" s="65"/>
      <c r="C201" s="44"/>
      <c r="D201" s="72"/>
      <c r="E201" s="111"/>
      <c r="F201" s="110"/>
    </row>
    <row r="202" spans="1:8" ht="18.75" x14ac:dyDescent="0.3">
      <c r="A202" s="55"/>
      <c r="B202" s="44" t="s">
        <v>682</v>
      </c>
      <c r="C202" s="115"/>
      <c r="D202" s="116"/>
      <c r="E202" s="44"/>
      <c r="F202" s="70">
        <v>210712857.75999999</v>
      </c>
    </row>
    <row r="203" spans="1:8" ht="18.75" x14ac:dyDescent="0.3">
      <c r="A203" s="55"/>
      <c r="B203" s="44" t="s">
        <v>481</v>
      </c>
      <c r="C203" s="44"/>
      <c r="D203" s="70"/>
      <c r="E203" s="44"/>
      <c r="F203" s="70">
        <v>13406425.939999999</v>
      </c>
    </row>
    <row r="204" spans="1:8" ht="18.75" x14ac:dyDescent="0.3">
      <c r="A204" s="55"/>
      <c r="B204" s="44" t="s">
        <v>683</v>
      </c>
      <c r="C204" s="44"/>
      <c r="D204" s="69"/>
      <c r="E204" s="44"/>
      <c r="F204" s="70">
        <v>692336950.58000004</v>
      </c>
    </row>
    <row r="205" spans="1:8" ht="19.5" thickBot="1" x14ac:dyDescent="0.35">
      <c r="A205" s="55"/>
      <c r="B205" s="53" t="s">
        <v>639</v>
      </c>
      <c r="C205" s="44"/>
      <c r="D205" s="70"/>
      <c r="E205" s="59" t="s">
        <v>599</v>
      </c>
      <c r="F205" s="89">
        <f>SUM(F202:F204)</f>
        <v>916456234.27999997</v>
      </c>
    </row>
    <row r="206" spans="1:8" ht="13.5" customHeight="1" thickTop="1" x14ac:dyDescent="0.3">
      <c r="A206" s="55"/>
      <c r="B206" s="53"/>
      <c r="C206" s="44"/>
      <c r="D206" s="70"/>
    </row>
    <row r="209" spans="2:6" ht="19.5" thickBot="1" x14ac:dyDescent="0.35">
      <c r="B209" s="45" t="s">
        <v>684</v>
      </c>
      <c r="C209" s="48"/>
      <c r="D209" s="108"/>
      <c r="E209" s="117"/>
      <c r="F209" s="54">
        <v>44075</v>
      </c>
    </row>
    <row r="210" spans="2:6" ht="15.75" thickTop="1" x14ac:dyDescent="0.25"/>
    <row r="211" spans="2:6" ht="18" x14ac:dyDescent="0.25">
      <c r="B211" s="53" t="s">
        <v>7</v>
      </c>
      <c r="C211" s="44"/>
      <c r="D211" s="72"/>
      <c r="E211" s="59"/>
    </row>
    <row r="212" spans="2:6" ht="18" x14ac:dyDescent="0.25">
      <c r="B212" s="44" t="s">
        <v>685</v>
      </c>
      <c r="D212" s="118" t="s">
        <v>686</v>
      </c>
      <c r="F212" s="70">
        <v>1772651093.71</v>
      </c>
    </row>
    <row r="214" spans="2:6" ht="18" x14ac:dyDescent="0.25">
      <c r="B214" s="53" t="s">
        <v>10</v>
      </c>
      <c r="C214" s="44"/>
      <c r="D214" s="72"/>
      <c r="E214" s="59"/>
    </row>
    <row r="215" spans="2:6" ht="18.75" x14ac:dyDescent="0.3">
      <c r="B215" s="119" t="s">
        <v>687</v>
      </c>
      <c r="D215" s="118" t="s">
        <v>13</v>
      </c>
      <c r="F215" s="70">
        <v>463144982.50999999</v>
      </c>
    </row>
    <row r="217" spans="2:6" ht="18" x14ac:dyDescent="0.25">
      <c r="B217" s="53" t="s">
        <v>688</v>
      </c>
      <c r="C217" s="44"/>
      <c r="D217" s="1" t="s">
        <v>11</v>
      </c>
      <c r="E217" s="59"/>
    </row>
    <row r="218" spans="2:6" ht="18" x14ac:dyDescent="0.25">
      <c r="B218" s="44" t="s">
        <v>689</v>
      </c>
      <c r="D218" s="118" t="s">
        <v>16</v>
      </c>
      <c r="F218" s="70">
        <v>3541904.05</v>
      </c>
    </row>
    <row r="220" spans="2:6" ht="18.75" x14ac:dyDescent="0.3">
      <c r="B220" s="65" t="s">
        <v>690</v>
      </c>
    </row>
    <row r="221" spans="2:6" ht="18" x14ac:dyDescent="0.25">
      <c r="B221" s="44" t="s">
        <v>691</v>
      </c>
      <c r="D221" s="118" t="s">
        <v>19</v>
      </c>
      <c r="F221" s="70">
        <v>21971210</v>
      </c>
    </row>
    <row r="222" spans="2:6" ht="18" x14ac:dyDescent="0.25">
      <c r="B222" s="44" t="s">
        <v>692</v>
      </c>
      <c r="D222" s="118" t="s">
        <v>21</v>
      </c>
      <c r="F222" s="70">
        <v>170635789.37</v>
      </c>
    </row>
    <row r="224" spans="2:6" ht="19.5" thickBot="1" x14ac:dyDescent="0.35">
      <c r="B224" s="65" t="s">
        <v>693</v>
      </c>
      <c r="E224" s="90"/>
      <c r="F224" s="89">
        <f>+F212+F215+F218+F221+F222</f>
        <v>2431944979.6400003</v>
      </c>
    </row>
    <row r="225" ht="15.75" thickTop="1" x14ac:dyDescent="0.25"/>
  </sheetData>
  <mergeCells count="21">
    <mergeCell ref="A180:F180"/>
    <mergeCell ref="A181:F181"/>
    <mergeCell ref="A182:F182"/>
    <mergeCell ref="A125:F125"/>
    <mergeCell ref="A126:F126"/>
    <mergeCell ref="A127:F127"/>
    <mergeCell ref="A128:F128"/>
    <mergeCell ref="A178:F178"/>
    <mergeCell ref="A179:F179"/>
    <mergeCell ref="A124:F124"/>
    <mergeCell ref="B1:H1"/>
    <mergeCell ref="B2:H2"/>
    <mergeCell ref="B3:H3"/>
    <mergeCell ref="B4:H4"/>
    <mergeCell ref="B5:H5"/>
    <mergeCell ref="B67:G67"/>
    <mergeCell ref="B68:H68"/>
    <mergeCell ref="B69:H69"/>
    <mergeCell ref="B70:H70"/>
    <mergeCell ref="B71:H71"/>
    <mergeCell ref="B72:H72"/>
  </mergeCells>
  <pageMargins left="0.25" right="0.25" top="0.75" bottom="0.75" header="0.3" footer="0.3"/>
  <pageSetup scale="58" orientation="portrait" r:id="rId1"/>
  <rowBreaks count="3" manualBreakCount="3">
    <brk id="65" max="16383" man="1"/>
    <brk id="123" max="5" man="1"/>
    <brk id="1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66"/>
  <sheetViews>
    <sheetView zoomScale="110" zoomScaleNormal="110" zoomScaleSheetLayoutView="80" workbookViewId="0">
      <selection activeCell="E5" sqref="E5:K5"/>
    </sheetView>
  </sheetViews>
  <sheetFormatPr baseColWidth="10" defaultColWidth="11.42578125" defaultRowHeight="18.75" x14ac:dyDescent="0.3"/>
  <cols>
    <col min="1" max="2" width="11.140625" style="123" customWidth="1"/>
    <col min="3" max="3" width="15" style="428" customWidth="1"/>
    <col min="4" max="4" width="3.140625" style="428" customWidth="1"/>
    <col min="5" max="5" width="18.85546875" style="435" customWidth="1"/>
    <col min="6" max="6" width="47" style="435" customWidth="1"/>
    <col min="7" max="7" width="23.28515625" style="435" bestFit="1" customWidth="1"/>
    <col min="8" max="8" width="22" style="435" bestFit="1" customWidth="1"/>
    <col min="9" max="9" width="26.7109375" style="435" bestFit="1" customWidth="1"/>
    <col min="10" max="10" width="0.28515625" style="123" customWidth="1"/>
    <col min="11" max="11" width="11.140625" style="123" hidden="1" customWidth="1"/>
    <col min="12" max="12" width="1.5703125" style="123" customWidth="1"/>
    <col min="13" max="13" width="23" style="123" bestFit="1" customWidth="1"/>
    <col min="14" max="16384" width="11.42578125" style="123"/>
  </cols>
  <sheetData>
    <row r="2" spans="4:12" x14ac:dyDescent="0.3">
      <c r="D2" s="429"/>
      <c r="E2" s="653" t="s">
        <v>784</v>
      </c>
      <c r="F2" s="653"/>
      <c r="G2" s="653"/>
      <c r="H2" s="653"/>
      <c r="I2" s="653"/>
      <c r="J2" s="653"/>
      <c r="K2" s="653"/>
      <c r="L2" s="124"/>
    </row>
    <row r="3" spans="4:12" x14ac:dyDescent="0.3">
      <c r="E3" s="430" t="s">
        <v>785</v>
      </c>
      <c r="F3" s="430"/>
      <c r="G3" s="430"/>
      <c r="H3" s="430"/>
      <c r="I3" s="430"/>
      <c r="J3" s="430"/>
      <c r="K3" s="430"/>
      <c r="L3" s="50"/>
    </row>
    <row r="4" spans="4:12" x14ac:dyDescent="0.3">
      <c r="E4" s="654" t="s">
        <v>1027</v>
      </c>
      <c r="F4" s="654"/>
      <c r="G4" s="654"/>
      <c r="H4" s="654"/>
      <c r="I4" s="654"/>
      <c r="J4" s="654"/>
      <c r="K4" s="654"/>
      <c r="L4" s="50"/>
    </row>
    <row r="5" spans="4:12" x14ac:dyDescent="0.3">
      <c r="E5" s="654" t="s">
        <v>786</v>
      </c>
      <c r="F5" s="654"/>
      <c r="G5" s="654"/>
      <c r="H5" s="654"/>
      <c r="I5" s="654"/>
      <c r="J5" s="654"/>
      <c r="K5" s="654"/>
      <c r="L5" s="50"/>
    </row>
    <row r="6" spans="4:12" x14ac:dyDescent="0.3">
      <c r="E6" s="431"/>
      <c r="F6" s="431"/>
      <c r="G6" s="431"/>
      <c r="H6" s="431"/>
      <c r="I6" s="431"/>
      <c r="J6" s="257"/>
      <c r="K6" s="257"/>
      <c r="L6" s="50"/>
    </row>
    <row r="7" spans="4:12" ht="19.5" thickBot="1" x14ac:dyDescent="0.35">
      <c r="E7" s="432" t="s">
        <v>881</v>
      </c>
      <c r="F7" s="432"/>
      <c r="G7" s="433"/>
      <c r="H7" s="434"/>
      <c r="J7" s="125"/>
      <c r="K7" s="50"/>
    </row>
    <row r="8" spans="4:12" ht="19.5" thickTop="1" x14ac:dyDescent="0.3">
      <c r="E8" s="436"/>
      <c r="F8" s="436"/>
      <c r="G8" s="437"/>
      <c r="H8" s="436"/>
      <c r="I8" s="436"/>
      <c r="J8" s="5"/>
      <c r="K8" s="52"/>
    </row>
    <row r="9" spans="4:12" x14ac:dyDescent="0.3">
      <c r="E9" s="436" t="s">
        <v>585</v>
      </c>
      <c r="F9" s="436"/>
      <c r="G9" s="437"/>
      <c r="H9" s="436"/>
      <c r="I9" s="436"/>
      <c r="J9" s="5"/>
      <c r="K9" s="50"/>
    </row>
    <row r="10" spans="4:12" x14ac:dyDescent="0.3">
      <c r="E10" s="436" t="s">
        <v>586</v>
      </c>
      <c r="F10" s="436"/>
      <c r="G10" s="437"/>
      <c r="H10" s="436"/>
      <c r="I10" s="436"/>
      <c r="J10" s="5"/>
      <c r="K10" s="50"/>
    </row>
    <row r="11" spans="4:12" x14ac:dyDescent="0.3">
      <c r="E11" s="436" t="s">
        <v>862</v>
      </c>
      <c r="F11" s="436"/>
      <c r="G11" s="437"/>
      <c r="H11" s="436"/>
      <c r="I11" s="436"/>
      <c r="J11" s="5"/>
      <c r="K11" s="50"/>
    </row>
    <row r="12" spans="4:12" x14ac:dyDescent="0.3">
      <c r="E12" s="436" t="s">
        <v>588</v>
      </c>
      <c r="F12" s="436"/>
      <c r="G12" s="437"/>
      <c r="H12" s="436"/>
      <c r="I12" s="436"/>
      <c r="J12" s="5"/>
      <c r="K12" s="50"/>
    </row>
    <row r="13" spans="4:12" x14ac:dyDescent="0.3">
      <c r="E13" s="436"/>
      <c r="F13" s="436"/>
      <c r="G13" s="437"/>
      <c r="H13" s="436"/>
      <c r="I13" s="436"/>
      <c r="J13" s="5"/>
      <c r="K13" s="50"/>
    </row>
    <row r="14" spans="4:12" x14ac:dyDescent="0.3">
      <c r="E14" s="438" t="s">
        <v>938</v>
      </c>
      <c r="F14" s="436"/>
      <c r="G14" s="439"/>
      <c r="H14" s="439"/>
      <c r="I14" s="440" t="s">
        <v>1029</v>
      </c>
    </row>
    <row r="15" spans="4:12" x14ac:dyDescent="0.3">
      <c r="E15" s="436" t="s">
        <v>592</v>
      </c>
      <c r="F15" s="436"/>
      <c r="G15" s="439"/>
      <c r="H15" s="436"/>
      <c r="I15" s="441">
        <f>+'Balanza de Comprobacion'!F2</f>
        <v>58553.440000000002</v>
      </c>
    </row>
    <row r="16" spans="4:12" x14ac:dyDescent="0.3">
      <c r="E16" s="436" t="s">
        <v>593</v>
      </c>
      <c r="F16" s="436"/>
      <c r="G16" s="439"/>
      <c r="H16" s="436"/>
      <c r="I16" s="441">
        <f>+'Balanza de Comprobacion'!F25</f>
        <v>1032206.13</v>
      </c>
    </row>
    <row r="17" spans="5:9" x14ac:dyDescent="0.3">
      <c r="E17" s="436" t="s">
        <v>939</v>
      </c>
      <c r="F17" s="436"/>
      <c r="G17" s="439"/>
      <c r="H17" s="436"/>
      <c r="I17" s="441">
        <f>+'Balanza de Comprobacion'!F26</f>
        <v>57793221.219999999</v>
      </c>
    </row>
    <row r="18" spans="5:9" ht="19.5" thickBot="1" x14ac:dyDescent="0.35">
      <c r="E18" s="436"/>
      <c r="F18" s="436"/>
      <c r="G18" s="439"/>
      <c r="H18" s="436"/>
      <c r="I18" s="442">
        <f>+I15+I16+I17</f>
        <v>58883980.789999999</v>
      </c>
    </row>
    <row r="19" spans="5:9" ht="19.5" thickTop="1" x14ac:dyDescent="0.3">
      <c r="E19" s="438" t="s">
        <v>942</v>
      </c>
      <c r="F19" s="436"/>
      <c r="G19" s="439"/>
      <c r="H19" s="436"/>
      <c r="I19" s="443"/>
    </row>
    <row r="20" spans="5:9" x14ac:dyDescent="0.3">
      <c r="E20" s="436" t="s">
        <v>943</v>
      </c>
      <c r="F20" s="436"/>
      <c r="G20" s="439"/>
      <c r="H20" s="436"/>
      <c r="I20" s="441">
        <f>SUM('Balanza de Comprobacion'!F3:F24,'Balanza de Comprobacion'!F27:F31,'Balanza de Comprobacion'!F34:F36,'Balanza de Comprobacion'!F38:F45)</f>
        <v>1544000</v>
      </c>
    </row>
    <row r="21" spans="5:9" x14ac:dyDescent="0.3">
      <c r="E21" s="436" t="s">
        <v>940</v>
      </c>
      <c r="F21" s="436"/>
      <c r="G21" s="439"/>
      <c r="H21" s="436"/>
      <c r="I21" s="441">
        <f>+'Balanza de Comprobacion'!F32+'Balanza de Comprobacion'!F37</f>
        <v>4500</v>
      </c>
    </row>
    <row r="22" spans="5:9" x14ac:dyDescent="0.3">
      <c r="E22" s="436" t="s">
        <v>941</v>
      </c>
      <c r="F22" s="436"/>
      <c r="G22" s="439"/>
      <c r="H22" s="436"/>
      <c r="I22" s="441">
        <f>+'Balanza de Comprobacion'!F33</f>
        <v>251955</v>
      </c>
    </row>
    <row r="23" spans="5:9" ht="19.5" thickBot="1" x14ac:dyDescent="0.35">
      <c r="E23" s="436"/>
      <c r="F23" s="436"/>
      <c r="G23" s="439"/>
      <c r="H23" s="436"/>
      <c r="I23" s="442">
        <f>SUM(I20:I22)</f>
        <v>1800455</v>
      </c>
    </row>
    <row r="24" spans="5:9" ht="19.5" thickTop="1" x14ac:dyDescent="0.3">
      <c r="E24" s="436"/>
      <c r="F24" s="436"/>
      <c r="G24" s="439"/>
      <c r="H24" s="436"/>
      <c r="I24" s="443"/>
    </row>
    <row r="25" spans="5:9" ht="19.5" thickBot="1" x14ac:dyDescent="0.35">
      <c r="E25" s="438" t="s">
        <v>950</v>
      </c>
      <c r="F25" s="436"/>
      <c r="G25" s="439"/>
      <c r="H25" s="436"/>
      <c r="I25" s="442">
        <f>+I18+I23</f>
        <v>60684435.789999999</v>
      </c>
    </row>
    <row r="26" spans="5:9" ht="19.5" thickTop="1" x14ac:dyDescent="0.3">
      <c r="E26" s="436"/>
      <c r="F26" s="436"/>
      <c r="G26" s="439"/>
      <c r="H26" s="436"/>
      <c r="I26" s="443"/>
    </row>
    <row r="27" spans="5:9" x14ac:dyDescent="0.3">
      <c r="E27" s="438" t="s">
        <v>892</v>
      </c>
      <c r="F27" s="436"/>
      <c r="G27" s="439"/>
      <c r="H27" s="436"/>
      <c r="I27" s="441"/>
    </row>
    <row r="28" spans="5:9" x14ac:dyDescent="0.3">
      <c r="E28" s="436" t="s">
        <v>595</v>
      </c>
      <c r="F28" s="436"/>
      <c r="G28" s="441"/>
      <c r="H28" s="436"/>
      <c r="I28" s="441">
        <f>+'Balanza de Comprobacion'!F46+'Balanza de Comprobacion'!F47</f>
        <v>58159521.359999999</v>
      </c>
    </row>
    <row r="29" spans="5:9" x14ac:dyDescent="0.3">
      <c r="E29" s="436" t="s">
        <v>596</v>
      </c>
      <c r="F29" s="436"/>
      <c r="G29" s="441"/>
      <c r="H29" s="436"/>
      <c r="I29" s="441">
        <f>+'Balanza de Comprobacion'!F48+'Balanza de Comprobacion'!F49+'Balanza de Comprobacion'!F51</f>
        <v>11456705.449999999</v>
      </c>
    </row>
    <row r="30" spans="5:9" x14ac:dyDescent="0.3">
      <c r="E30" s="436" t="s">
        <v>597</v>
      </c>
      <c r="F30" s="436"/>
      <c r="G30" s="436"/>
      <c r="H30" s="436"/>
      <c r="I30" s="441">
        <f>+'Balanza de Comprobacion'!F50</f>
        <v>641460938.14999998</v>
      </c>
    </row>
    <row r="31" spans="5:9" ht="20.25" customHeight="1" thickBot="1" x14ac:dyDescent="0.35">
      <c r="E31" s="438" t="s">
        <v>984</v>
      </c>
      <c r="F31" s="436"/>
      <c r="G31" s="436"/>
      <c r="H31" s="436"/>
      <c r="I31" s="442">
        <f>SUM(I28:I30)</f>
        <v>711077164.96000004</v>
      </c>
    </row>
    <row r="32" spans="5:9" ht="20.25" thickTop="1" thickBot="1" x14ac:dyDescent="0.35">
      <c r="E32" s="436"/>
      <c r="F32" s="436"/>
      <c r="G32" s="436"/>
      <c r="H32" s="436"/>
      <c r="I32" s="444"/>
    </row>
    <row r="33" spans="3:13" ht="20.25" thickTop="1" thickBot="1" x14ac:dyDescent="0.35">
      <c r="E33" s="438" t="s">
        <v>639</v>
      </c>
      <c r="F33" s="436"/>
      <c r="G33" s="445" t="s">
        <v>11</v>
      </c>
      <c r="H33" s="446"/>
      <c r="I33" s="447">
        <f>+I25+I31</f>
        <v>771761600.75</v>
      </c>
      <c r="M33" s="326"/>
    </row>
    <row r="34" spans="3:13" ht="19.5" thickTop="1" x14ac:dyDescent="0.3">
      <c r="F34" s="436"/>
      <c r="G34" s="445"/>
      <c r="H34" s="446"/>
      <c r="I34" s="448"/>
      <c r="M34" s="326"/>
    </row>
    <row r="35" spans="3:13" x14ac:dyDescent="0.3">
      <c r="C35" s="123"/>
      <c r="D35" s="123"/>
      <c r="E35" s="449" t="s">
        <v>1092</v>
      </c>
      <c r="F35" s="436"/>
      <c r="G35" s="439"/>
      <c r="H35" s="436"/>
      <c r="I35" s="436"/>
      <c r="J35" s="127"/>
      <c r="K35" s="50"/>
    </row>
    <row r="36" spans="3:13" x14ac:dyDescent="0.3">
      <c r="C36" s="123"/>
      <c r="D36" s="123"/>
      <c r="E36" s="436"/>
      <c r="F36" s="436"/>
      <c r="G36" s="439"/>
      <c r="H36" s="436"/>
      <c r="I36" s="436"/>
      <c r="J36" s="127"/>
      <c r="K36" s="50"/>
    </row>
    <row r="37" spans="3:13" ht="19.5" thickBot="1" x14ac:dyDescent="0.35">
      <c r="C37" s="123"/>
      <c r="D37" s="123"/>
      <c r="E37" s="432" t="s">
        <v>1073</v>
      </c>
      <c r="F37" s="465"/>
      <c r="G37" s="439"/>
      <c r="H37" s="436"/>
      <c r="I37" s="436"/>
      <c r="J37" s="127"/>
      <c r="K37" s="50"/>
    </row>
    <row r="38" spans="3:13" ht="19.5" thickTop="1" x14ac:dyDescent="0.3">
      <c r="C38" s="123"/>
      <c r="D38" s="123"/>
      <c r="E38" s="438" t="s">
        <v>1033</v>
      </c>
      <c r="F38" s="436"/>
      <c r="G38" s="439"/>
      <c r="H38" s="436"/>
      <c r="I38" s="440" t="s">
        <v>1029</v>
      </c>
      <c r="J38" s="127"/>
      <c r="K38" s="50"/>
    </row>
    <row r="39" spans="3:13" x14ac:dyDescent="0.3">
      <c r="C39" s="123"/>
      <c r="D39" s="123"/>
      <c r="E39" s="436" t="s">
        <v>1035</v>
      </c>
      <c r="F39" s="436"/>
      <c r="G39" s="439"/>
      <c r="H39" s="436"/>
      <c r="I39" s="441">
        <f>+'Balanza de Comprobacion'!F55</f>
        <v>454400000</v>
      </c>
      <c r="J39" s="127"/>
      <c r="K39" s="50"/>
    </row>
    <row r="40" spans="3:13" ht="19.5" thickBot="1" x14ac:dyDescent="0.35">
      <c r="C40" s="123"/>
      <c r="D40" s="123"/>
      <c r="E40" s="438" t="s">
        <v>639</v>
      </c>
      <c r="F40" s="436"/>
      <c r="G40" s="439"/>
      <c r="H40" s="436"/>
      <c r="I40" s="447">
        <f>+I39</f>
        <v>454400000</v>
      </c>
      <c r="J40" s="127"/>
      <c r="K40" s="50"/>
    </row>
    <row r="41" spans="3:13" ht="19.5" thickTop="1" x14ac:dyDescent="0.3">
      <c r="C41" s="123"/>
      <c r="D41" s="123"/>
      <c r="E41" s="436"/>
      <c r="F41" s="436"/>
      <c r="G41" s="439"/>
      <c r="H41" s="436"/>
      <c r="I41" s="436"/>
      <c r="J41" s="127"/>
      <c r="K41" s="50"/>
    </row>
    <row r="42" spans="3:13" ht="20.25" thickBot="1" x14ac:dyDescent="0.4">
      <c r="C42" s="123"/>
      <c r="D42" s="123"/>
      <c r="E42" s="432" t="s">
        <v>1072</v>
      </c>
      <c r="F42" s="450"/>
      <c r="G42" s="451"/>
      <c r="H42" s="452"/>
      <c r="J42" s="50"/>
      <c r="K42" s="50"/>
    </row>
    <row r="43" spans="3:13" ht="19.5" thickTop="1" x14ac:dyDescent="0.3">
      <c r="C43" s="123"/>
      <c r="D43" s="123"/>
      <c r="E43" s="436"/>
      <c r="F43" s="436"/>
      <c r="G43" s="437"/>
      <c r="H43" s="436"/>
      <c r="I43" s="436"/>
      <c r="J43" s="5"/>
      <c r="K43" s="50"/>
    </row>
    <row r="44" spans="3:13" x14ac:dyDescent="0.3">
      <c r="C44" s="123"/>
      <c r="D44" s="123"/>
      <c r="E44" s="453" t="s">
        <v>602</v>
      </c>
      <c r="F44" s="453"/>
      <c r="G44" s="454"/>
      <c r="H44" s="453"/>
      <c r="I44" s="453"/>
      <c r="J44" s="128"/>
      <c r="K44" s="50"/>
    </row>
    <row r="45" spans="3:13" x14ac:dyDescent="0.3">
      <c r="C45" s="123"/>
      <c r="D45" s="123"/>
      <c r="E45" s="453" t="s">
        <v>869</v>
      </c>
      <c r="F45" s="453"/>
      <c r="G45" s="454"/>
      <c r="H45" s="453"/>
      <c r="I45" s="453"/>
      <c r="J45" s="128"/>
      <c r="K45" s="50"/>
    </row>
    <row r="46" spans="3:13" x14ac:dyDescent="0.3">
      <c r="C46" s="123"/>
      <c r="D46" s="123"/>
      <c r="E46" s="453" t="s">
        <v>604</v>
      </c>
      <c r="F46" s="453"/>
      <c r="G46" s="454"/>
      <c r="H46" s="453"/>
      <c r="I46" s="453"/>
      <c r="J46" s="128"/>
      <c r="K46" s="50"/>
    </row>
    <row r="47" spans="3:13" x14ac:dyDescent="0.3">
      <c r="C47" s="123"/>
      <c r="D47" s="123"/>
      <c r="E47" s="453" t="s">
        <v>605</v>
      </c>
      <c r="F47" s="453"/>
      <c r="G47" s="454"/>
      <c r="H47" s="453"/>
      <c r="I47" s="453"/>
      <c r="J47" s="128"/>
      <c r="K47" s="50"/>
    </row>
    <row r="48" spans="3:13" x14ac:dyDescent="0.3">
      <c r="C48" s="123"/>
      <c r="D48" s="123"/>
      <c r="E48" s="453" t="s">
        <v>865</v>
      </c>
      <c r="F48" s="453"/>
      <c r="G48" s="454"/>
      <c r="H48" s="453"/>
      <c r="I48" s="453"/>
      <c r="J48" s="128"/>
      <c r="K48" s="50"/>
    </row>
    <row r="49" spans="3:12" x14ac:dyDescent="0.3">
      <c r="C49" s="123"/>
      <c r="D49" s="123"/>
      <c r="E49" s="453"/>
      <c r="F49" s="453"/>
      <c r="G49" s="454"/>
      <c r="H49" s="453"/>
      <c r="I49" s="453"/>
      <c r="J49" s="128"/>
      <c r="K49" s="50"/>
    </row>
    <row r="50" spans="3:12" hidden="1" x14ac:dyDescent="0.3">
      <c r="C50" s="123"/>
      <c r="D50" s="123"/>
      <c r="E50" s="499" t="s">
        <v>966</v>
      </c>
      <c r="F50" s="453"/>
      <c r="G50" s="454"/>
      <c r="H50" s="453"/>
      <c r="I50" s="440" t="s">
        <v>985</v>
      </c>
      <c r="J50" s="128"/>
      <c r="K50" s="50"/>
    </row>
    <row r="51" spans="3:12" ht="19.5" hidden="1" thickBot="1" x14ac:dyDescent="0.35">
      <c r="C51" s="123"/>
      <c r="D51" s="123"/>
      <c r="E51" s="436" t="s">
        <v>746</v>
      </c>
      <c r="F51" s="436"/>
      <c r="G51" s="439"/>
      <c r="H51" s="438"/>
      <c r="I51" s="457">
        <f>+'Balanza de Comprobacion'!F54</f>
        <v>0</v>
      </c>
    </row>
    <row r="52" spans="3:12" hidden="1" x14ac:dyDescent="0.3">
      <c r="C52" s="123"/>
      <c r="D52" s="123"/>
      <c r="E52" s="436"/>
      <c r="F52" s="436"/>
      <c r="G52" s="439"/>
      <c r="H52" s="438"/>
      <c r="I52" s="455"/>
    </row>
    <row r="53" spans="3:12" x14ac:dyDescent="0.3">
      <c r="C53" s="123"/>
      <c r="D53" s="123"/>
      <c r="E53" s="438" t="s">
        <v>893</v>
      </c>
      <c r="F53" s="436"/>
      <c r="G53" s="439"/>
      <c r="H53" s="438"/>
      <c r="I53" s="440" t="s">
        <v>1029</v>
      </c>
    </row>
    <row r="54" spans="3:12" x14ac:dyDescent="0.3">
      <c r="C54" s="123"/>
      <c r="D54" s="123"/>
      <c r="E54" s="436" t="s">
        <v>608</v>
      </c>
      <c r="F54" s="436"/>
      <c r="G54" s="455"/>
      <c r="H54" s="436"/>
      <c r="I54" s="455">
        <f>+'Balanza de Comprobacion'!F56</f>
        <v>210813982.19</v>
      </c>
    </row>
    <row r="55" spans="3:12" hidden="1" x14ac:dyDescent="0.3">
      <c r="C55" s="123"/>
      <c r="D55" s="123"/>
      <c r="E55" s="436" t="s">
        <v>826</v>
      </c>
      <c r="F55" s="436"/>
      <c r="G55" s="455"/>
      <c r="H55" s="436"/>
      <c r="I55" s="456">
        <f>+'Balanza de Comprobacion'!F61</f>
        <v>0</v>
      </c>
      <c r="L55" s="130"/>
    </row>
    <row r="56" spans="3:12" ht="19.5" thickBot="1" x14ac:dyDescent="0.35">
      <c r="C56" s="123"/>
      <c r="D56" s="123"/>
      <c r="E56" s="436"/>
      <c r="F56" s="436"/>
      <c r="G56" s="455"/>
      <c r="H56" s="436"/>
      <c r="I56" s="457">
        <f>SUM(I54:I55)</f>
        <v>210813982.19</v>
      </c>
    </row>
    <row r="57" spans="3:12" ht="19.5" thickTop="1" x14ac:dyDescent="0.3">
      <c r="C57" s="123"/>
      <c r="D57" s="123"/>
      <c r="E57" s="438" t="s">
        <v>894</v>
      </c>
      <c r="F57" s="436"/>
      <c r="G57" s="455"/>
      <c r="H57" s="436"/>
      <c r="I57" s="458"/>
    </row>
    <row r="58" spans="3:12" x14ac:dyDescent="0.3">
      <c r="C58" s="123"/>
      <c r="D58" s="123"/>
      <c r="E58" s="436" t="s">
        <v>609</v>
      </c>
      <c r="F58" s="436"/>
      <c r="G58" s="455"/>
      <c r="H58" s="436"/>
      <c r="I58" s="456">
        <f>+'Balanza de Comprobacion'!F57</f>
        <v>10333209.130000001</v>
      </c>
      <c r="L58" s="130"/>
    </row>
    <row r="59" spans="3:12" x14ac:dyDescent="0.3">
      <c r="C59" s="123"/>
      <c r="D59" s="123"/>
      <c r="E59" s="436" t="s">
        <v>820</v>
      </c>
      <c r="F59" s="436"/>
      <c r="G59" s="455"/>
      <c r="H59" s="436"/>
      <c r="I59" s="456">
        <f>+'Balanza de Comprobacion'!F58</f>
        <v>69792.08</v>
      </c>
      <c r="L59" s="130"/>
    </row>
    <row r="60" spans="3:12" x14ac:dyDescent="0.3">
      <c r="C60" s="123"/>
      <c r="D60" s="123"/>
      <c r="E60" s="436" t="s">
        <v>822</v>
      </c>
      <c r="F60" s="436"/>
      <c r="G60" s="455"/>
      <c r="H60" s="436"/>
      <c r="I60" s="456">
        <f>+'Balanza de Comprobacion'!F59</f>
        <v>405688.22</v>
      </c>
      <c r="L60" s="130"/>
    </row>
    <row r="61" spans="3:12" x14ac:dyDescent="0.3">
      <c r="C61" s="123"/>
      <c r="D61" s="123"/>
      <c r="E61" s="436" t="s">
        <v>824</v>
      </c>
      <c r="F61" s="436"/>
      <c r="G61" s="455"/>
      <c r="H61" s="436"/>
      <c r="I61" s="456">
        <f>+'Balanza de Comprobacion'!F60</f>
        <v>5700</v>
      </c>
      <c r="L61" s="130"/>
    </row>
    <row r="62" spans="3:12" x14ac:dyDescent="0.3">
      <c r="C62" s="123"/>
      <c r="D62" s="123"/>
      <c r="E62" s="436" t="s">
        <v>909</v>
      </c>
      <c r="F62" s="436"/>
      <c r="G62" s="455"/>
      <c r="H62" s="436"/>
      <c r="I62" s="456">
        <f>+'Balanza de Comprobacion'!F62</f>
        <v>1950</v>
      </c>
      <c r="L62" s="130"/>
    </row>
    <row r="63" spans="3:12" x14ac:dyDescent="0.3">
      <c r="C63" s="123"/>
      <c r="D63" s="123"/>
      <c r="E63" s="436" t="s">
        <v>610</v>
      </c>
      <c r="F63" s="436"/>
      <c r="G63" s="455"/>
      <c r="H63" s="436"/>
      <c r="I63" s="455">
        <f>+'Balanza de Comprobacion'!F63</f>
        <v>605606844.69000006</v>
      </c>
    </row>
    <row r="64" spans="3:12" ht="19.5" thickBot="1" x14ac:dyDescent="0.35">
      <c r="C64" s="123"/>
      <c r="D64" s="123"/>
      <c r="E64" s="436"/>
      <c r="F64" s="436"/>
      <c r="G64" s="455"/>
      <c r="H64" s="436"/>
      <c r="I64" s="457">
        <f>SUM(I58:I63)</f>
        <v>616423184.12</v>
      </c>
      <c r="L64" s="130"/>
    </row>
    <row r="65" spans="3:12" ht="19.5" thickTop="1" x14ac:dyDescent="0.3">
      <c r="C65" s="123"/>
      <c r="D65" s="123"/>
      <c r="E65" s="436"/>
      <c r="F65" s="436"/>
      <c r="G65" s="455"/>
      <c r="H65" s="436"/>
      <c r="I65" s="458"/>
      <c r="L65" s="130"/>
    </row>
    <row r="66" spans="3:12" x14ac:dyDescent="0.3">
      <c r="C66" s="123"/>
      <c r="D66" s="123"/>
      <c r="E66" s="436" t="s">
        <v>612</v>
      </c>
      <c r="F66" s="436"/>
      <c r="G66" s="455"/>
      <c r="H66" s="436"/>
      <c r="I66" s="456">
        <f>+'Balanza de Comprobacion'!F47</f>
        <v>88046.13</v>
      </c>
      <c r="L66" s="130"/>
    </row>
    <row r="67" spans="3:12" x14ac:dyDescent="0.3">
      <c r="C67" s="123"/>
      <c r="D67" s="123"/>
      <c r="E67" s="436" t="s">
        <v>613</v>
      </c>
      <c r="F67" s="436"/>
      <c r="G67" s="436"/>
      <c r="H67" s="436"/>
      <c r="I67" s="456">
        <f>+'Balanza de Comprobacion'!F48</f>
        <v>10972955.6</v>
      </c>
    </row>
    <row r="68" spans="3:12" hidden="1" x14ac:dyDescent="0.3">
      <c r="C68" s="123"/>
      <c r="D68" s="123"/>
      <c r="E68" s="436" t="s">
        <v>845</v>
      </c>
      <c r="F68" s="436"/>
      <c r="G68" s="436"/>
      <c r="H68" s="436"/>
      <c r="I68" s="456">
        <f>+'Balanza de Comprobacion'!F49</f>
        <v>38805.93</v>
      </c>
    </row>
    <row r="69" spans="3:12" ht="20.25" customHeight="1" thickBot="1" x14ac:dyDescent="0.35">
      <c r="C69" s="123"/>
      <c r="D69" s="123"/>
      <c r="E69" s="436"/>
      <c r="F69" s="436"/>
      <c r="G69" s="459"/>
      <c r="H69" s="436"/>
      <c r="I69" s="457">
        <f>SUM(I66:I68)</f>
        <v>11099807.66</v>
      </c>
    </row>
    <row r="70" spans="3:12" ht="15" customHeight="1" thickTop="1" x14ac:dyDescent="0.3">
      <c r="C70" s="123"/>
      <c r="D70" s="123"/>
      <c r="E70" s="436"/>
      <c r="F70" s="436"/>
      <c r="G70" s="459"/>
      <c r="H70" s="436"/>
      <c r="I70" s="458"/>
    </row>
    <row r="71" spans="3:12" ht="18" customHeight="1" thickBot="1" x14ac:dyDescent="0.35">
      <c r="C71" s="123"/>
      <c r="D71" s="123"/>
      <c r="E71" s="438" t="s">
        <v>965</v>
      </c>
      <c r="F71" s="436"/>
      <c r="G71" s="459"/>
      <c r="H71" s="436"/>
      <c r="I71" s="461">
        <f>+I39+I47+I69</f>
        <v>465499807.66000003</v>
      </c>
    </row>
    <row r="72" spans="3:12" ht="15" customHeight="1" thickTop="1" x14ac:dyDescent="0.3">
      <c r="C72" s="123"/>
      <c r="D72" s="123"/>
      <c r="E72" s="436"/>
      <c r="F72" s="436"/>
      <c r="G72" s="459"/>
      <c r="H72" s="436"/>
      <c r="I72" s="458"/>
    </row>
    <row r="73" spans="3:12" ht="19.5" thickBot="1" x14ac:dyDescent="0.35">
      <c r="C73" s="123"/>
      <c r="D73" s="123"/>
      <c r="E73" s="438" t="s">
        <v>639</v>
      </c>
      <c r="F73" s="436"/>
      <c r="G73" s="459"/>
      <c r="H73" s="446"/>
      <c r="I73" s="462">
        <f>+I34+I71</f>
        <v>465499807.66000003</v>
      </c>
    </row>
    <row r="74" spans="3:12" ht="19.5" thickTop="1" x14ac:dyDescent="0.3">
      <c r="C74" s="123"/>
      <c r="D74" s="123"/>
      <c r="E74" s="436"/>
      <c r="F74" s="436"/>
      <c r="G74" s="455"/>
      <c r="H74" s="436"/>
      <c r="I74" s="458"/>
      <c r="L74" s="130"/>
    </row>
    <row r="75" spans="3:12" x14ac:dyDescent="0.3">
      <c r="C75" s="123"/>
      <c r="D75" s="123"/>
      <c r="E75" s="656">
        <v>9</v>
      </c>
      <c r="F75" s="656"/>
      <c r="G75" s="656"/>
      <c r="H75" s="656"/>
      <c r="I75" s="656"/>
      <c r="L75" s="130"/>
    </row>
    <row r="76" spans="3:12" ht="15" x14ac:dyDescent="0.2">
      <c r="C76" s="123"/>
      <c r="D76" s="123"/>
      <c r="E76" s="123"/>
      <c r="F76" s="123"/>
      <c r="G76" s="123"/>
      <c r="H76" s="123"/>
      <c r="I76" s="123"/>
    </row>
    <row r="77" spans="3:12" x14ac:dyDescent="0.3">
      <c r="C77" s="123"/>
      <c r="D77" s="123"/>
      <c r="E77" s="436"/>
      <c r="F77" s="436"/>
      <c r="G77" s="455"/>
      <c r="H77" s="436"/>
      <c r="I77" s="458"/>
      <c r="L77" s="130"/>
    </row>
    <row r="78" spans="3:12" x14ac:dyDescent="0.3">
      <c r="C78" s="123"/>
      <c r="D78" s="123"/>
      <c r="E78" s="653" t="s">
        <v>784</v>
      </c>
      <c r="F78" s="653"/>
      <c r="G78" s="653"/>
      <c r="H78" s="653"/>
      <c r="I78" s="653"/>
      <c r="J78" s="653"/>
      <c r="K78" s="653"/>
      <c r="L78" s="50"/>
    </row>
    <row r="79" spans="3:12" x14ac:dyDescent="0.3">
      <c r="C79" s="123"/>
      <c r="D79" s="123"/>
      <c r="E79" s="655" t="s">
        <v>785</v>
      </c>
      <c r="F79" s="655"/>
      <c r="G79" s="655"/>
      <c r="H79" s="655"/>
      <c r="I79" s="655"/>
      <c r="J79" s="655"/>
      <c r="K79" s="655"/>
      <c r="L79" s="50"/>
    </row>
    <row r="80" spans="3:12" x14ac:dyDescent="0.3">
      <c r="C80" s="123"/>
      <c r="D80" s="123"/>
      <c r="E80" s="654" t="s">
        <v>1027</v>
      </c>
      <c r="F80" s="654"/>
      <c r="G80" s="654"/>
      <c r="H80" s="654"/>
      <c r="I80" s="654"/>
      <c r="J80" s="654"/>
      <c r="K80" s="654"/>
      <c r="L80" s="50"/>
    </row>
    <row r="81" spans="3:12" x14ac:dyDescent="0.3">
      <c r="C81" s="123"/>
      <c r="D81" s="123"/>
      <c r="E81" s="654" t="s">
        <v>786</v>
      </c>
      <c r="F81" s="654"/>
      <c r="G81" s="654"/>
      <c r="H81" s="654"/>
      <c r="I81" s="654"/>
      <c r="J81" s="654"/>
      <c r="K81" s="654"/>
      <c r="L81" s="50"/>
    </row>
    <row r="82" spans="3:12" ht="15.75" customHeight="1" x14ac:dyDescent="0.3">
      <c r="C82" s="123"/>
      <c r="D82" s="123"/>
      <c r="E82" s="436"/>
      <c r="F82" s="436"/>
      <c r="G82" s="455"/>
      <c r="H82" s="436"/>
      <c r="I82" s="458"/>
    </row>
    <row r="83" spans="3:12" x14ac:dyDescent="0.3">
      <c r="C83" s="123"/>
      <c r="D83" s="123"/>
      <c r="E83" s="438"/>
      <c r="F83" s="436"/>
      <c r="G83" s="459"/>
      <c r="H83" s="459"/>
      <c r="I83" s="459"/>
      <c r="J83" s="50"/>
      <c r="K83" s="50"/>
    </row>
    <row r="84" spans="3:12" ht="20.25" thickBot="1" x14ac:dyDescent="0.4">
      <c r="C84" s="123"/>
      <c r="D84" s="123"/>
      <c r="E84" s="432" t="s">
        <v>1074</v>
      </c>
      <c r="F84" s="450"/>
      <c r="G84" s="452"/>
      <c r="H84" s="459"/>
      <c r="I84" s="440" t="s">
        <v>1029</v>
      </c>
      <c r="J84" s="50"/>
      <c r="K84" s="50"/>
    </row>
    <row r="85" spans="3:12" ht="19.5" thickTop="1" x14ac:dyDescent="0.3">
      <c r="C85" s="123"/>
      <c r="D85" s="123"/>
      <c r="E85" s="436" t="s">
        <v>619</v>
      </c>
      <c r="F85" s="436"/>
      <c r="G85" s="459"/>
      <c r="H85" s="436"/>
      <c r="I85" s="459">
        <f>+'Balanza de Comprobacion'!F68</f>
        <v>8640</v>
      </c>
    </row>
    <row r="86" spans="3:12" x14ac:dyDescent="0.3">
      <c r="C86" s="123"/>
      <c r="D86" s="123"/>
      <c r="E86" s="436" t="s">
        <v>920</v>
      </c>
      <c r="F86" s="436"/>
      <c r="G86" s="459"/>
      <c r="H86" s="436"/>
      <c r="I86" s="459">
        <f>+'Balanza de Comprobacion'!F69</f>
        <v>31163932.129999999</v>
      </c>
    </row>
    <row r="87" spans="3:12" x14ac:dyDescent="0.3">
      <c r="C87" s="123"/>
      <c r="D87" s="123"/>
      <c r="E87" s="436" t="s">
        <v>340</v>
      </c>
      <c r="F87" s="436"/>
      <c r="G87" s="459"/>
      <c r="H87" s="436"/>
      <c r="I87" s="459">
        <f>+'Balanza de Comprobacion'!F70</f>
        <v>483753.6</v>
      </c>
    </row>
    <row r="88" spans="3:12" ht="19.5" thickBot="1" x14ac:dyDescent="0.35">
      <c r="C88" s="123"/>
      <c r="D88" s="123"/>
      <c r="E88" s="438" t="s">
        <v>639</v>
      </c>
      <c r="F88" s="436"/>
      <c r="G88" s="436"/>
      <c r="H88" s="436"/>
      <c r="I88" s="463">
        <f>SUM(I85:I87)</f>
        <v>31656325.73</v>
      </c>
    </row>
    <row r="89" spans="3:12" ht="19.5" thickTop="1" x14ac:dyDescent="0.3">
      <c r="C89" s="123"/>
      <c r="D89" s="123"/>
      <c r="E89" s="438"/>
      <c r="F89" s="436"/>
      <c r="G89" s="436"/>
      <c r="H89" s="436"/>
      <c r="I89" s="464"/>
    </row>
    <row r="90" spans="3:12" x14ac:dyDescent="0.3">
      <c r="C90" s="123"/>
      <c r="D90" s="123"/>
      <c r="E90" s="436"/>
      <c r="F90" s="436"/>
      <c r="G90" s="436"/>
      <c r="H90" s="436"/>
      <c r="I90" s="436"/>
      <c r="J90" s="50"/>
      <c r="K90" s="50"/>
    </row>
    <row r="91" spans="3:12" ht="19.5" thickBot="1" x14ac:dyDescent="0.35">
      <c r="C91" s="123"/>
      <c r="D91" s="123"/>
      <c r="E91" s="432" t="s">
        <v>1075</v>
      </c>
      <c r="F91" s="465"/>
      <c r="G91" s="439"/>
      <c r="H91" s="434"/>
      <c r="I91" s="436"/>
      <c r="J91" s="50"/>
      <c r="K91" s="50"/>
    </row>
    <row r="92" spans="3:12" ht="20.25" thickTop="1" x14ac:dyDescent="0.35">
      <c r="C92" s="123"/>
      <c r="D92" s="123"/>
      <c r="E92" s="466"/>
      <c r="F92" s="466"/>
      <c r="G92" s="467"/>
      <c r="H92" s="466"/>
      <c r="I92" s="436"/>
      <c r="J92" s="131"/>
      <c r="K92" s="50"/>
    </row>
    <row r="93" spans="3:12" x14ac:dyDescent="0.3">
      <c r="C93" s="123"/>
      <c r="D93" s="123"/>
      <c r="E93" s="436" t="s">
        <v>621</v>
      </c>
      <c r="F93" s="436"/>
      <c r="G93" s="437"/>
      <c r="H93" s="436"/>
      <c r="I93" s="436"/>
      <c r="J93" s="5"/>
      <c r="K93" s="50"/>
    </row>
    <row r="94" spans="3:12" x14ac:dyDescent="0.3">
      <c r="C94" s="123"/>
      <c r="D94" s="123"/>
      <c r="E94" s="436" t="s">
        <v>622</v>
      </c>
      <c r="F94" s="436"/>
      <c r="G94" s="437"/>
      <c r="H94" s="436"/>
      <c r="I94" s="436"/>
      <c r="J94" s="5"/>
      <c r="K94" s="50"/>
    </row>
    <row r="95" spans="3:12" x14ac:dyDescent="0.3">
      <c r="C95" s="123"/>
      <c r="D95" s="123"/>
      <c r="E95" s="436" t="s">
        <v>623</v>
      </c>
      <c r="F95" s="436"/>
      <c r="G95" s="437"/>
      <c r="H95" s="436"/>
      <c r="I95" s="436"/>
      <c r="J95" s="5"/>
      <c r="K95" s="50"/>
    </row>
    <row r="96" spans="3:12" x14ac:dyDescent="0.3">
      <c r="C96" s="123"/>
      <c r="D96" s="123"/>
      <c r="E96" s="436"/>
      <c r="F96" s="436"/>
      <c r="G96" s="436"/>
      <c r="H96" s="436"/>
      <c r="I96" s="436"/>
      <c r="J96" s="5"/>
      <c r="K96" s="50"/>
    </row>
    <row r="97" spans="3:11" x14ac:dyDescent="0.3">
      <c r="C97" s="123"/>
      <c r="D97" s="123"/>
      <c r="E97" s="438"/>
      <c r="F97" s="438"/>
      <c r="G97" s="443" t="s">
        <v>624</v>
      </c>
      <c r="H97" s="468" t="s">
        <v>866</v>
      </c>
      <c r="I97" s="468" t="s">
        <v>626</v>
      </c>
      <c r="J97" s="98"/>
      <c r="K97" s="50"/>
    </row>
    <row r="98" spans="3:11" ht="19.5" thickBot="1" x14ac:dyDescent="0.35">
      <c r="C98" s="123"/>
      <c r="D98" s="123"/>
      <c r="E98" s="432"/>
      <c r="F98" s="432"/>
      <c r="G98" s="432"/>
      <c r="H98" s="469" t="s">
        <v>882</v>
      </c>
      <c r="I98" s="469" t="s">
        <v>628</v>
      </c>
      <c r="J98" s="50"/>
      <c r="K98" s="50"/>
    </row>
    <row r="99" spans="3:11" ht="19.5" thickTop="1" x14ac:dyDescent="0.3">
      <c r="C99" s="123"/>
      <c r="D99" s="123"/>
      <c r="E99" s="436" t="s">
        <v>362</v>
      </c>
      <c r="F99" s="436"/>
      <c r="G99" s="456">
        <f>+'Balanza de Comprobacion'!F82</f>
        <v>770339149.87</v>
      </c>
      <c r="H99" s="470">
        <f>+'Balanza de Comprobacion'!F92</f>
        <v>-152855286.06999999</v>
      </c>
      <c r="I99" s="456">
        <f>+G99+H99</f>
        <v>617483863.79999995</v>
      </c>
      <c r="J99" s="50"/>
      <c r="K99" s="50"/>
    </row>
    <row r="100" spans="3:11" x14ac:dyDescent="0.3">
      <c r="C100" s="123"/>
      <c r="D100" s="123"/>
      <c r="E100" s="436" t="s">
        <v>629</v>
      </c>
      <c r="F100" s="436"/>
      <c r="G100" s="456">
        <f>+'Balanza de Comprobacion'!F78</f>
        <v>91148522.189999998</v>
      </c>
      <c r="H100" s="470">
        <f>+'Balanza de Comprobacion'!F88</f>
        <v>-44380731.539999999</v>
      </c>
      <c r="I100" s="456">
        <f>+G100+H100</f>
        <v>46767790.649999999</v>
      </c>
      <c r="J100" s="50"/>
      <c r="K100" s="50"/>
    </row>
    <row r="101" spans="3:11" x14ac:dyDescent="0.3">
      <c r="C101" s="123"/>
      <c r="D101" s="123"/>
      <c r="E101" s="436" t="s">
        <v>630</v>
      </c>
      <c r="F101" s="436"/>
      <c r="G101" s="456">
        <f>+'Balanza de Comprobacion'!F77</f>
        <v>20924925.66</v>
      </c>
      <c r="H101" s="470">
        <f>+'Balanza de Comprobacion'!F87</f>
        <v>-15079064</v>
      </c>
      <c r="I101" s="456">
        <f>+G101+H101</f>
        <v>5845861.6600000001</v>
      </c>
      <c r="J101" s="50"/>
      <c r="K101" s="50"/>
    </row>
    <row r="102" spans="3:11" x14ac:dyDescent="0.3">
      <c r="C102" s="123"/>
      <c r="D102" s="123"/>
      <c r="E102" s="436" t="s">
        <v>631</v>
      </c>
      <c r="F102" s="436"/>
      <c r="G102" s="456">
        <f>+'Balanza de Comprobacion'!F75</f>
        <v>145333947.34999999</v>
      </c>
      <c r="H102" s="470">
        <f>+'Balanza de Comprobacion'!F85</f>
        <v>-134168471.03</v>
      </c>
      <c r="I102" s="456">
        <f t="shared" ref="I102:I110" si="0">+G102+H102</f>
        <v>11165476.319999993</v>
      </c>
      <c r="J102" s="50"/>
      <c r="K102" s="50"/>
    </row>
    <row r="103" spans="3:11" x14ac:dyDescent="0.3">
      <c r="C103" s="123"/>
      <c r="D103" s="123"/>
      <c r="E103" s="436" t="s">
        <v>632</v>
      </c>
      <c r="F103" s="436"/>
      <c r="G103" s="456">
        <f>+'Balanza de Comprobacion'!F74</f>
        <v>184671379.27000001</v>
      </c>
      <c r="H103" s="470">
        <f>+'Balanza de Comprobacion'!F84</f>
        <v>-125227546.44</v>
      </c>
      <c r="I103" s="456">
        <f t="shared" si="0"/>
        <v>59443832.830000013</v>
      </c>
      <c r="J103" s="50"/>
      <c r="K103" s="50"/>
    </row>
    <row r="104" spans="3:11" x14ac:dyDescent="0.3">
      <c r="C104" s="123"/>
      <c r="D104" s="123"/>
      <c r="E104" s="436" t="s">
        <v>633</v>
      </c>
      <c r="F104" s="436"/>
      <c r="G104" s="456">
        <f>+'Balanza de Comprobacion'!F76</f>
        <v>867442</v>
      </c>
      <c r="H104" s="470">
        <f>+'Balanza de Comprobacion'!F86</f>
        <v>-456647.56</v>
      </c>
      <c r="I104" s="456">
        <f t="shared" si="0"/>
        <v>410794.44</v>
      </c>
      <c r="J104" s="50"/>
      <c r="K104" s="50"/>
    </row>
    <row r="105" spans="3:11" x14ac:dyDescent="0.3">
      <c r="C105" s="123"/>
      <c r="D105" s="123"/>
      <c r="E105" s="436" t="s">
        <v>891</v>
      </c>
      <c r="F105" s="436"/>
      <c r="G105" s="471">
        <f>+'Balanza de Comprobacion'!F80</f>
        <v>27779990.48</v>
      </c>
      <c r="H105" s="470">
        <f>+'Balanza de Comprobacion'!F90</f>
        <v>-10720794.970000001</v>
      </c>
      <c r="I105" s="456">
        <f t="shared" si="0"/>
        <v>17059195.509999998</v>
      </c>
      <c r="J105" s="50"/>
      <c r="K105" s="50"/>
    </row>
    <row r="106" spans="3:11" x14ac:dyDescent="0.3">
      <c r="C106" s="123"/>
      <c r="D106" s="123"/>
      <c r="E106" s="436" t="s">
        <v>356</v>
      </c>
      <c r="F106" s="436"/>
      <c r="G106" s="456">
        <f>+'Balanza de Comprobacion'!F79</f>
        <v>6859316.8399999999</v>
      </c>
      <c r="H106" s="470">
        <f>+'Balanza de Comprobacion'!F89</f>
        <v>-6194090.3899999997</v>
      </c>
      <c r="I106" s="456">
        <f t="shared" si="0"/>
        <v>665226.45000000019</v>
      </c>
      <c r="J106" s="50"/>
      <c r="K106" s="50"/>
    </row>
    <row r="107" spans="3:11" x14ac:dyDescent="0.3">
      <c r="C107" s="123"/>
      <c r="D107" s="123"/>
      <c r="E107" s="436" t="s">
        <v>635</v>
      </c>
      <c r="F107" s="436"/>
      <c r="G107" s="456">
        <f>+'Balanza de Comprobacion'!F81</f>
        <v>403365403.69</v>
      </c>
      <c r="H107" s="470">
        <f>+'Balanza de Comprobacion'!F91</f>
        <v>-371060821.42000002</v>
      </c>
      <c r="I107" s="456">
        <f t="shared" si="0"/>
        <v>32304582.269999981</v>
      </c>
      <c r="J107" s="50"/>
      <c r="K107" s="50"/>
    </row>
    <row r="108" spans="3:11" x14ac:dyDescent="0.3">
      <c r="C108" s="123"/>
      <c r="D108" s="123"/>
      <c r="E108" s="436" t="s">
        <v>860</v>
      </c>
      <c r="F108" s="436"/>
      <c r="G108" s="456">
        <f>+'Balanza de Comprobacion'!F72</f>
        <v>451423910.14999998</v>
      </c>
      <c r="H108" s="470">
        <v>0</v>
      </c>
      <c r="I108" s="456">
        <f t="shared" si="0"/>
        <v>451423910.14999998</v>
      </c>
      <c r="J108" s="50"/>
      <c r="K108" s="50"/>
    </row>
    <row r="109" spans="3:11" x14ac:dyDescent="0.3">
      <c r="C109" s="123"/>
      <c r="D109" s="123"/>
      <c r="E109" s="436" t="s">
        <v>861</v>
      </c>
      <c r="F109" s="436"/>
      <c r="G109" s="456">
        <f>+'Balanza de Comprobacion'!F73</f>
        <v>53197886.359999999</v>
      </c>
      <c r="H109" s="470">
        <v>0</v>
      </c>
      <c r="I109" s="456">
        <f>+G109+H109</f>
        <v>53197886.359999999</v>
      </c>
      <c r="J109" s="50"/>
      <c r="K109" s="50"/>
    </row>
    <row r="110" spans="3:11" x14ac:dyDescent="0.3">
      <c r="C110" s="123"/>
      <c r="D110" s="123"/>
      <c r="E110" s="436" t="s">
        <v>344</v>
      </c>
      <c r="F110" s="436"/>
      <c r="G110" s="456">
        <f>+'Balanza de Comprobacion'!F71</f>
        <v>131096014.36</v>
      </c>
      <c r="H110" s="470">
        <v>0</v>
      </c>
      <c r="I110" s="456">
        <f t="shared" si="0"/>
        <v>131096014.36</v>
      </c>
      <c r="J110" s="50"/>
      <c r="K110" s="50"/>
    </row>
    <row r="111" spans="3:11" x14ac:dyDescent="0.3">
      <c r="C111" s="123"/>
      <c r="D111" s="123"/>
      <c r="E111" s="436" t="s">
        <v>1037</v>
      </c>
      <c r="F111" s="436"/>
      <c r="G111" s="456">
        <f>+'Balanza de Comprobacion'!F83</f>
        <v>847999.44</v>
      </c>
      <c r="H111" s="470">
        <v>0</v>
      </c>
      <c r="I111" s="456">
        <f>+G111+H111</f>
        <v>847999.44</v>
      </c>
      <c r="J111" s="50"/>
      <c r="K111" s="50"/>
    </row>
    <row r="112" spans="3:11" ht="19.5" thickBot="1" x14ac:dyDescent="0.35">
      <c r="C112" s="123"/>
      <c r="D112" s="123"/>
      <c r="E112" s="438" t="s">
        <v>639</v>
      </c>
      <c r="F112" s="472"/>
      <c r="G112" s="457">
        <f>SUM(G99:G111)</f>
        <v>2287855887.6600003</v>
      </c>
      <c r="H112" s="473">
        <f>SUM(H99:H111)</f>
        <v>-860143453.42000008</v>
      </c>
      <c r="I112" s="457">
        <f>SUM(I99:I111)</f>
        <v>1427712434.2399998</v>
      </c>
      <c r="J112" s="126"/>
      <c r="K112" s="50"/>
    </row>
    <row r="113" spans="3:11" ht="19.5" thickTop="1" x14ac:dyDescent="0.3">
      <c r="C113" s="123"/>
      <c r="D113" s="123"/>
      <c r="E113" s="438"/>
      <c r="F113" s="436"/>
      <c r="G113" s="436"/>
      <c r="H113" s="459" t="s">
        <v>11</v>
      </c>
      <c r="I113" s="459"/>
      <c r="J113" s="129"/>
      <c r="K113" s="50"/>
    </row>
    <row r="114" spans="3:11" x14ac:dyDescent="0.3">
      <c r="C114" s="123"/>
      <c r="D114" s="123"/>
      <c r="E114" s="438"/>
      <c r="F114" s="436"/>
      <c r="G114" s="433"/>
      <c r="H114" s="436"/>
      <c r="I114" s="436"/>
      <c r="J114" s="125"/>
      <c r="K114" s="90"/>
    </row>
    <row r="115" spans="3:11" ht="19.5" thickBot="1" x14ac:dyDescent="0.35">
      <c r="C115" s="123"/>
      <c r="D115" s="123"/>
      <c r="E115" s="432" t="s">
        <v>1076</v>
      </c>
      <c r="F115" s="465"/>
      <c r="G115" s="433"/>
      <c r="I115" s="440" t="s">
        <v>1029</v>
      </c>
      <c r="K115" s="90"/>
    </row>
    <row r="116" spans="3:11" ht="19.5" thickTop="1" x14ac:dyDescent="0.3">
      <c r="C116" s="123"/>
      <c r="D116" s="123"/>
      <c r="E116" s="436" t="s">
        <v>945</v>
      </c>
      <c r="F116" s="436"/>
      <c r="G116" s="436"/>
      <c r="H116" s="436"/>
      <c r="I116" s="456">
        <f>+'Balanza de Comprobacion'!F93</f>
        <v>40733380.770000003</v>
      </c>
    </row>
    <row r="117" spans="3:11" x14ac:dyDescent="0.3">
      <c r="C117" s="123"/>
      <c r="D117" s="123"/>
      <c r="E117" s="436" t="s">
        <v>924</v>
      </c>
      <c r="F117" s="436"/>
      <c r="G117" s="436"/>
      <c r="H117" s="436"/>
      <c r="I117" s="470">
        <f>+'Balanza de Comprobacion'!F94</f>
        <v>-26408229.359999999</v>
      </c>
    </row>
    <row r="118" spans="3:11" ht="19.5" thickBot="1" x14ac:dyDescent="0.35">
      <c r="C118" s="123"/>
      <c r="D118" s="123"/>
      <c r="E118" s="438" t="s">
        <v>639</v>
      </c>
      <c r="F118" s="472"/>
      <c r="G118" s="474"/>
      <c r="H118" s="449"/>
      <c r="I118" s="457">
        <f>+I116+I117</f>
        <v>14325151.410000004</v>
      </c>
    </row>
    <row r="119" spans="3:11" ht="19.5" thickTop="1" x14ac:dyDescent="0.3">
      <c r="C119" s="123"/>
      <c r="D119" s="123"/>
      <c r="E119" s="436"/>
      <c r="F119" s="436"/>
      <c r="G119" s="439"/>
      <c r="H119" s="446"/>
      <c r="I119" s="456"/>
      <c r="K119" s="90"/>
    </row>
    <row r="120" spans="3:11" ht="19.5" thickBot="1" x14ac:dyDescent="0.35">
      <c r="C120" s="123"/>
      <c r="D120" s="123"/>
      <c r="E120" s="432" t="s">
        <v>1077</v>
      </c>
      <c r="F120" s="465"/>
      <c r="G120" s="434"/>
      <c r="H120" s="436"/>
      <c r="I120" s="436"/>
      <c r="K120" s="90"/>
    </row>
    <row r="121" spans="3:11" ht="19.5" thickTop="1" x14ac:dyDescent="0.3">
      <c r="C121" s="123"/>
      <c r="D121" s="123"/>
      <c r="E121" s="475"/>
      <c r="F121" s="434"/>
      <c r="G121" s="434"/>
      <c r="H121" s="436"/>
      <c r="I121" s="440" t="s">
        <v>1029</v>
      </c>
      <c r="K121" s="90"/>
    </row>
    <row r="122" spans="3:11" x14ac:dyDescent="0.3">
      <c r="C122" s="123"/>
      <c r="D122" s="123"/>
      <c r="E122" s="436" t="s">
        <v>642</v>
      </c>
      <c r="F122" s="436"/>
      <c r="H122" s="476"/>
      <c r="I122" s="456">
        <f>+'Balanza de Comprobacion'!F95</f>
        <v>702071.94</v>
      </c>
      <c r="K122" s="90"/>
    </row>
    <row r="123" spans="3:11" x14ac:dyDescent="0.3">
      <c r="C123" s="123"/>
      <c r="D123" s="123"/>
      <c r="E123" s="436" t="s">
        <v>643</v>
      </c>
      <c r="F123" s="436"/>
      <c r="H123" s="476"/>
      <c r="I123" s="456">
        <f>+'Balanza de Comprobacion'!F96</f>
        <v>40012291.219999999</v>
      </c>
      <c r="K123" s="50"/>
    </row>
    <row r="124" spans="3:11" x14ac:dyDescent="0.3">
      <c r="C124" s="123"/>
      <c r="D124" s="123"/>
      <c r="E124" s="436" t="s">
        <v>752</v>
      </c>
      <c r="F124" s="436"/>
      <c r="H124" s="476"/>
      <c r="I124" s="456">
        <f>+'Balanza de Comprobacion'!F97</f>
        <v>66769174.469999999</v>
      </c>
      <c r="J124" s="130"/>
      <c r="K124" s="90"/>
    </row>
    <row r="125" spans="3:11" ht="19.5" thickBot="1" x14ac:dyDescent="0.35">
      <c r="C125" s="123"/>
      <c r="D125" s="123"/>
      <c r="E125" s="438" t="s">
        <v>639</v>
      </c>
      <c r="F125" s="436"/>
      <c r="H125" s="476"/>
      <c r="I125" s="457">
        <f>SUM(I120:I124)</f>
        <v>107483537.63</v>
      </c>
      <c r="J125" s="130"/>
      <c r="K125" s="90"/>
    </row>
    <row r="126" spans="3:11" ht="19.5" thickTop="1" x14ac:dyDescent="0.3">
      <c r="C126" s="123"/>
      <c r="D126" s="123"/>
      <c r="E126" s="428"/>
      <c r="H126" s="472"/>
      <c r="I126" s="477"/>
      <c r="K126" s="90"/>
    </row>
    <row r="127" spans="3:11" x14ac:dyDescent="0.3">
      <c r="C127" s="123"/>
      <c r="D127" s="123"/>
      <c r="E127" s="428"/>
      <c r="H127" s="472"/>
      <c r="I127" s="477"/>
      <c r="K127" s="90"/>
    </row>
    <row r="128" spans="3:11" x14ac:dyDescent="0.3">
      <c r="C128" s="123"/>
      <c r="D128" s="123"/>
      <c r="E128" s="428"/>
      <c r="H128" s="472"/>
      <c r="I128" s="477"/>
      <c r="K128" s="90"/>
    </row>
    <row r="129" spans="3:11" x14ac:dyDescent="0.3">
      <c r="C129" s="123"/>
      <c r="D129" s="123"/>
      <c r="E129" s="428"/>
      <c r="H129" s="472"/>
      <c r="I129" s="477"/>
      <c r="K129" s="90"/>
    </row>
    <row r="130" spans="3:11" x14ac:dyDescent="0.3">
      <c r="C130" s="123"/>
      <c r="D130" s="123"/>
      <c r="E130" s="428"/>
      <c r="H130" s="472"/>
      <c r="I130" s="477"/>
      <c r="K130" s="90"/>
    </row>
    <row r="131" spans="3:11" x14ac:dyDescent="0.3">
      <c r="C131" s="123"/>
      <c r="D131" s="123"/>
      <c r="E131" s="428"/>
      <c r="H131" s="472"/>
      <c r="I131" s="477"/>
      <c r="K131" s="90"/>
    </row>
    <row r="132" spans="3:11" x14ac:dyDescent="0.3">
      <c r="C132" s="123"/>
      <c r="D132" s="123"/>
      <c r="E132" s="428"/>
      <c r="H132" s="472"/>
      <c r="I132" s="477"/>
      <c r="K132" s="90"/>
    </row>
    <row r="133" spans="3:11" x14ac:dyDescent="0.3">
      <c r="C133" s="123"/>
      <c r="D133" s="123"/>
      <c r="E133" s="428"/>
      <c r="H133" s="472"/>
      <c r="I133" s="477"/>
      <c r="K133" s="90"/>
    </row>
    <row r="134" spans="3:11" x14ac:dyDescent="0.3">
      <c r="C134" s="123"/>
      <c r="D134" s="123"/>
      <c r="E134" s="428"/>
      <c r="H134" s="472"/>
      <c r="I134" s="477"/>
      <c r="K134" s="90"/>
    </row>
    <row r="135" spans="3:11" x14ac:dyDescent="0.3">
      <c r="C135" s="123"/>
      <c r="D135" s="123"/>
      <c r="E135" s="428"/>
      <c r="H135" s="472"/>
      <c r="I135" s="477"/>
      <c r="K135" s="90"/>
    </row>
    <row r="136" spans="3:11" x14ac:dyDescent="0.3">
      <c r="C136" s="123"/>
      <c r="D136" s="123"/>
      <c r="E136" s="428"/>
      <c r="H136" s="472"/>
      <c r="I136" s="477"/>
      <c r="K136" s="90"/>
    </row>
    <row r="137" spans="3:11" x14ac:dyDescent="0.3">
      <c r="C137" s="123"/>
      <c r="E137" s="428"/>
      <c r="H137" s="472"/>
      <c r="I137" s="477"/>
      <c r="K137" s="90"/>
    </row>
    <row r="138" spans="3:11" x14ac:dyDescent="0.3">
      <c r="C138" s="123"/>
      <c r="E138" s="428"/>
      <c r="H138" s="472"/>
      <c r="I138" s="477"/>
      <c r="K138" s="90"/>
    </row>
    <row r="139" spans="3:11" x14ac:dyDescent="0.3">
      <c r="C139" s="123"/>
      <c r="E139" s="428"/>
      <c r="H139" s="472"/>
      <c r="I139" s="477"/>
      <c r="K139" s="90"/>
    </row>
    <row r="140" spans="3:11" x14ac:dyDescent="0.3">
      <c r="C140" s="123"/>
      <c r="E140" s="428"/>
      <c r="H140" s="472"/>
      <c r="I140" s="477"/>
      <c r="K140" s="90"/>
    </row>
    <row r="141" spans="3:11" x14ac:dyDescent="0.3">
      <c r="C141" s="123"/>
      <c r="E141" s="656">
        <v>10</v>
      </c>
      <c r="F141" s="656"/>
      <c r="G141" s="656"/>
      <c r="H141" s="656"/>
      <c r="I141" s="656"/>
      <c r="K141" s="90"/>
    </row>
    <row r="142" spans="3:11" x14ac:dyDescent="0.3">
      <c r="C142" s="123"/>
      <c r="J142" s="99"/>
      <c r="K142" s="90"/>
    </row>
    <row r="143" spans="3:11" x14ac:dyDescent="0.3">
      <c r="C143" s="123"/>
      <c r="D143" s="331"/>
      <c r="E143" s="653" t="s">
        <v>784</v>
      </c>
      <c r="F143" s="653"/>
      <c r="G143" s="653"/>
      <c r="H143" s="653"/>
      <c r="I143" s="653"/>
      <c r="J143" s="653"/>
      <c r="K143" s="653"/>
    </row>
    <row r="144" spans="3:11" x14ac:dyDescent="0.3">
      <c r="C144" s="123"/>
      <c r="D144" s="332"/>
      <c r="E144" s="655" t="s">
        <v>785</v>
      </c>
      <c r="F144" s="655"/>
      <c r="G144" s="655"/>
      <c r="H144" s="655"/>
      <c r="I144" s="655"/>
      <c r="J144" s="655"/>
      <c r="K144" s="655"/>
    </row>
    <row r="145" spans="3:11" x14ac:dyDescent="0.3">
      <c r="C145" s="123"/>
      <c r="D145" s="332"/>
      <c r="E145" s="654" t="s">
        <v>1027</v>
      </c>
      <c r="F145" s="654"/>
      <c r="G145" s="654"/>
      <c r="H145" s="654"/>
      <c r="I145" s="654"/>
      <c r="J145" s="654"/>
      <c r="K145" s="654"/>
    </row>
    <row r="146" spans="3:11" x14ac:dyDescent="0.3">
      <c r="C146" s="123"/>
      <c r="D146" s="332"/>
      <c r="E146" s="654" t="s">
        <v>786</v>
      </c>
      <c r="F146" s="654"/>
      <c r="G146" s="654"/>
      <c r="H146" s="654"/>
      <c r="I146" s="654"/>
      <c r="J146" s="654"/>
      <c r="K146" s="654"/>
    </row>
    <row r="147" spans="3:11" ht="19.5" x14ac:dyDescent="0.35">
      <c r="C147" s="123"/>
      <c r="D147" s="332"/>
      <c r="E147" s="478"/>
      <c r="F147" s="478"/>
      <c r="G147" s="478"/>
      <c r="H147" s="478"/>
      <c r="I147" s="478"/>
      <c r="J147" s="99"/>
      <c r="K147" s="90"/>
    </row>
    <row r="148" spans="3:11" ht="19.5" x14ac:dyDescent="0.35">
      <c r="C148" s="123"/>
      <c r="E148" s="478"/>
      <c r="F148" s="478"/>
      <c r="G148" s="478"/>
      <c r="H148" s="478"/>
      <c r="I148" s="479"/>
      <c r="J148" s="99"/>
      <c r="K148" s="90"/>
    </row>
    <row r="149" spans="3:11" ht="19.5" thickBot="1" x14ac:dyDescent="0.35">
      <c r="C149" s="123"/>
      <c r="E149" s="432" t="s">
        <v>1078</v>
      </c>
      <c r="F149" s="465"/>
      <c r="G149" s="439"/>
      <c r="H149" s="445"/>
      <c r="I149" s="445"/>
      <c r="J149" s="99"/>
      <c r="K149" s="50"/>
    </row>
    <row r="150" spans="3:11" ht="19.5" thickTop="1" x14ac:dyDescent="0.3">
      <c r="C150" s="123"/>
      <c r="E150" s="436" t="s">
        <v>646</v>
      </c>
      <c r="F150" s="436"/>
      <c r="G150" s="437"/>
      <c r="H150" s="445"/>
      <c r="I150" s="445"/>
    </row>
    <row r="151" spans="3:11" x14ac:dyDescent="0.3">
      <c r="C151" s="123"/>
      <c r="E151" s="436" t="s">
        <v>647</v>
      </c>
      <c r="F151" s="436"/>
      <c r="G151" s="437"/>
      <c r="H151" s="445"/>
      <c r="I151" s="445"/>
    </row>
    <row r="152" spans="3:11" x14ac:dyDescent="0.3">
      <c r="C152" s="123"/>
      <c r="E152" s="436" t="s">
        <v>648</v>
      </c>
      <c r="F152" s="436"/>
      <c r="G152" s="437"/>
      <c r="H152" s="445"/>
      <c r="I152" s="445"/>
    </row>
    <row r="153" spans="3:11" x14ac:dyDescent="0.3">
      <c r="C153" s="123"/>
      <c r="D153" s="123"/>
      <c r="E153" s="436" t="s">
        <v>649</v>
      </c>
      <c r="F153" s="436"/>
      <c r="G153" s="437"/>
      <c r="H153" s="445"/>
      <c r="I153" s="477"/>
    </row>
    <row r="154" spans="3:11" x14ac:dyDescent="0.3">
      <c r="C154" s="123"/>
      <c r="D154" s="123"/>
      <c r="E154" s="428"/>
      <c r="F154" s="436"/>
      <c r="G154" s="437"/>
      <c r="I154" s="428"/>
    </row>
    <row r="155" spans="3:11" x14ac:dyDescent="0.3">
      <c r="C155" s="123"/>
      <c r="D155" s="123"/>
      <c r="E155" s="438" t="s">
        <v>790</v>
      </c>
      <c r="F155" s="436"/>
      <c r="G155" s="437"/>
      <c r="I155" s="440" t="s">
        <v>1029</v>
      </c>
    </row>
    <row r="156" spans="3:11" x14ac:dyDescent="0.3">
      <c r="C156" s="123"/>
      <c r="D156" s="123"/>
      <c r="E156" s="436" t="s">
        <v>661</v>
      </c>
      <c r="F156" s="436"/>
      <c r="G156" s="456"/>
      <c r="H156" s="436"/>
      <c r="I156" s="455">
        <f>-'Balanza de Comprobacion'!F109</f>
        <v>47950280.909999996</v>
      </c>
    </row>
    <row r="157" spans="3:11" x14ac:dyDescent="0.3">
      <c r="C157" s="123"/>
      <c r="D157" s="123"/>
      <c r="E157" s="436" t="s">
        <v>410</v>
      </c>
      <c r="F157" s="436"/>
      <c r="G157" s="456"/>
      <c r="H157" s="436"/>
      <c r="I157" s="455">
        <f>-'Balanza de Comprobacion'!F110</f>
        <v>71895.73</v>
      </c>
    </row>
    <row r="158" spans="3:11" x14ac:dyDescent="0.3">
      <c r="C158" s="123"/>
      <c r="D158" s="123"/>
      <c r="E158" s="436" t="s">
        <v>412</v>
      </c>
      <c r="F158" s="436"/>
      <c r="G158" s="456"/>
      <c r="H158" s="436"/>
      <c r="I158" s="455">
        <f>-'Balanza de Comprobacion'!F111</f>
        <v>4025441.92</v>
      </c>
    </row>
    <row r="159" spans="3:11" x14ac:dyDescent="0.3">
      <c r="C159" s="123"/>
      <c r="D159" s="123"/>
      <c r="E159" s="436" t="s">
        <v>989</v>
      </c>
      <c r="F159" s="436"/>
      <c r="G159" s="456"/>
      <c r="H159" s="436"/>
      <c r="I159" s="455">
        <f>-'Balanza de Comprobacion'!F112</f>
        <v>36687796.130000003</v>
      </c>
    </row>
    <row r="160" spans="3:11" ht="19.5" thickBot="1" x14ac:dyDescent="0.35">
      <c r="C160" s="123"/>
      <c r="D160" s="123"/>
      <c r="E160" s="438"/>
      <c r="F160" s="436"/>
      <c r="G160" s="455"/>
      <c r="H160" s="436"/>
      <c r="I160" s="457">
        <f>SUM(I156:I159)</f>
        <v>88735414.689999998</v>
      </c>
    </row>
    <row r="161" spans="3:11" ht="19.5" thickTop="1" x14ac:dyDescent="0.3">
      <c r="C161" s="123"/>
      <c r="D161" s="123"/>
      <c r="E161" s="438" t="s">
        <v>791</v>
      </c>
      <c r="F161" s="436"/>
      <c r="G161" s="455"/>
      <c r="H161" s="480"/>
      <c r="I161" s="436"/>
    </row>
    <row r="162" spans="3:11" x14ac:dyDescent="0.3">
      <c r="C162" s="123"/>
      <c r="D162" s="123"/>
      <c r="E162" s="436" t="s">
        <v>667</v>
      </c>
      <c r="F162" s="436"/>
      <c r="G162" s="456"/>
      <c r="H162" s="436"/>
      <c r="I162" s="455">
        <f>-'Balanza de Comprobacion'!F138</f>
        <v>408751.37</v>
      </c>
    </row>
    <row r="163" spans="3:11" x14ac:dyDescent="0.3">
      <c r="C163" s="123"/>
      <c r="D163" s="123"/>
      <c r="E163" s="436" t="s">
        <v>668</v>
      </c>
      <c r="F163" s="436"/>
      <c r="G163" s="455"/>
      <c r="H163" s="436"/>
      <c r="I163" s="455">
        <f>-'Balanza de Comprobacion'!F139</f>
        <v>524428.48</v>
      </c>
    </row>
    <row r="164" spans="3:11" x14ac:dyDescent="0.3">
      <c r="C164" s="123"/>
      <c r="D164" s="123"/>
      <c r="E164" s="436" t="s">
        <v>669</v>
      </c>
      <c r="F164" s="436"/>
      <c r="G164" s="455"/>
      <c r="H164" s="436"/>
      <c r="I164" s="456">
        <f>-'Balanza de Comprobacion'!F143</f>
        <v>23815325.219999999</v>
      </c>
    </row>
    <row r="165" spans="3:11" x14ac:dyDescent="0.3">
      <c r="C165" s="123"/>
      <c r="D165" s="123"/>
      <c r="E165" s="436" t="s">
        <v>871</v>
      </c>
      <c r="F165" s="436"/>
      <c r="G165" s="455"/>
      <c r="H165" s="436"/>
      <c r="I165" s="456">
        <f>-'Balanza de Comprobacion'!F142</f>
        <v>16598.25</v>
      </c>
    </row>
    <row r="166" spans="3:11" x14ac:dyDescent="0.3">
      <c r="C166" s="123"/>
      <c r="D166" s="123"/>
      <c r="E166" s="436" t="s">
        <v>670</v>
      </c>
      <c r="F166" s="436"/>
      <c r="G166" s="455"/>
      <c r="H166" s="436"/>
      <c r="I166" s="456">
        <f>-'Balanza de Comprobacion'!F140</f>
        <v>984911.68</v>
      </c>
    </row>
    <row r="167" spans="3:11" x14ac:dyDescent="0.3">
      <c r="C167" s="123"/>
      <c r="D167" s="123"/>
      <c r="E167" s="436" t="s">
        <v>671</v>
      </c>
      <c r="F167" s="436"/>
      <c r="G167" s="455"/>
      <c r="H167" s="436"/>
      <c r="I167" s="456">
        <f>-'Balanza de Comprobacion'!F141</f>
        <v>1039327.05</v>
      </c>
    </row>
    <row r="168" spans="3:11" x14ac:dyDescent="0.3">
      <c r="C168" s="123"/>
      <c r="D168" s="123"/>
      <c r="E168" s="436" t="s">
        <v>672</v>
      </c>
      <c r="F168" s="436"/>
      <c r="G168" s="455"/>
      <c r="H168" s="479" t="s">
        <v>11</v>
      </c>
      <c r="I168" s="460">
        <f>-'Balanza de Comprobacion'!F144</f>
        <v>58191921.530000001</v>
      </c>
      <c r="J168" s="106"/>
      <c r="K168" s="90"/>
    </row>
    <row r="169" spans="3:11" ht="19.5" thickBot="1" x14ac:dyDescent="0.35">
      <c r="C169" s="123"/>
      <c r="D169" s="123"/>
      <c r="E169" s="436"/>
      <c r="F169" s="436"/>
      <c r="G169" s="455"/>
      <c r="H169" s="479"/>
      <c r="I169" s="463">
        <f>SUM(I162:I168)</f>
        <v>84981263.579999998</v>
      </c>
      <c r="J169" s="50"/>
      <c r="K169" s="90"/>
    </row>
    <row r="170" spans="3:11" ht="19.5" thickTop="1" x14ac:dyDescent="0.3">
      <c r="C170" s="123"/>
      <c r="D170" s="123"/>
      <c r="E170" s="481" t="s">
        <v>883</v>
      </c>
      <c r="F170" s="481"/>
      <c r="G170" s="456"/>
      <c r="H170" s="482"/>
      <c r="I170" s="459"/>
    </row>
    <row r="171" spans="3:11" x14ac:dyDescent="0.3">
      <c r="C171" s="123"/>
      <c r="D171" s="123"/>
      <c r="E171" s="436" t="s">
        <v>674</v>
      </c>
      <c r="F171" s="438"/>
      <c r="G171" s="456"/>
      <c r="H171" s="436"/>
      <c r="I171" s="483">
        <f>-'Balanza de Comprobacion'!F145</f>
        <v>1681779.73</v>
      </c>
    </row>
    <row r="172" spans="3:11" x14ac:dyDescent="0.3">
      <c r="C172" s="123"/>
      <c r="D172" s="123"/>
      <c r="E172" s="436" t="s">
        <v>868</v>
      </c>
      <c r="F172" s="436"/>
      <c r="G172" s="459"/>
      <c r="H172" s="436"/>
      <c r="I172" s="483">
        <f>-'Balanza de Comprobacion'!F146</f>
        <v>681185.22</v>
      </c>
    </row>
    <row r="173" spans="3:11" x14ac:dyDescent="0.3">
      <c r="C173" s="123"/>
      <c r="D173" s="123"/>
      <c r="E173" s="436" t="s">
        <v>676</v>
      </c>
      <c r="F173" s="436"/>
      <c r="G173" s="455"/>
      <c r="H173" s="436"/>
      <c r="I173" s="483">
        <f>-'Balanza de Comprobacion'!F147</f>
        <v>24228.17</v>
      </c>
    </row>
    <row r="174" spans="3:11" x14ac:dyDescent="0.3">
      <c r="C174" s="123"/>
      <c r="D174" s="123"/>
      <c r="E174" s="436" t="s">
        <v>863</v>
      </c>
      <c r="F174" s="436"/>
      <c r="G174" s="456"/>
      <c r="H174" s="436"/>
      <c r="I174" s="484">
        <f>-'Balanza de Comprobacion'!F148</f>
        <v>842004.55</v>
      </c>
    </row>
    <row r="175" spans="3:11" x14ac:dyDescent="0.3">
      <c r="C175" s="123"/>
      <c r="D175" s="123"/>
      <c r="E175" s="436" t="s">
        <v>678</v>
      </c>
      <c r="F175" s="436"/>
      <c r="G175" s="456"/>
      <c r="H175" s="436"/>
      <c r="I175" s="484">
        <f>-'Balanza de Comprobacion'!F149</f>
        <v>618866.22</v>
      </c>
    </row>
    <row r="176" spans="3:11" x14ac:dyDescent="0.3">
      <c r="C176" s="123"/>
      <c r="D176" s="123"/>
      <c r="E176" s="436" t="s">
        <v>679</v>
      </c>
      <c r="F176" s="436"/>
      <c r="G176" s="456"/>
      <c r="H176" s="436"/>
      <c r="I176" s="484">
        <f>-'Balanza de Comprobacion'!F150</f>
        <v>215453097.19999999</v>
      </c>
    </row>
    <row r="177" spans="3:13" x14ac:dyDescent="0.3">
      <c r="C177" s="123"/>
      <c r="D177" s="123"/>
      <c r="E177" s="436" t="s">
        <v>798</v>
      </c>
      <c r="F177" s="436"/>
      <c r="G177" s="456"/>
      <c r="H177" s="436"/>
      <c r="I177" s="484">
        <f>-'Balanza de Comprobacion'!F151</f>
        <v>3791080</v>
      </c>
    </row>
    <row r="178" spans="3:13" ht="19.5" thickBot="1" x14ac:dyDescent="0.35">
      <c r="C178" s="123"/>
      <c r="D178" s="123"/>
      <c r="E178" s="438"/>
      <c r="F178" s="436"/>
      <c r="G178" s="456"/>
      <c r="H178" s="446"/>
      <c r="I178" s="485">
        <f>SUM(I171:I177)</f>
        <v>223092241.08999997</v>
      </c>
    </row>
    <row r="179" spans="3:13" ht="19.5" thickTop="1" x14ac:dyDescent="0.3">
      <c r="C179" s="123"/>
      <c r="D179" s="123"/>
      <c r="E179" s="438"/>
      <c r="F179" s="436"/>
      <c r="G179" s="456"/>
      <c r="H179" s="446"/>
      <c r="I179" s="486"/>
    </row>
    <row r="180" spans="3:13" ht="19.5" thickBot="1" x14ac:dyDescent="0.35">
      <c r="C180" s="123"/>
      <c r="D180" s="123"/>
      <c r="E180" s="438" t="s">
        <v>639</v>
      </c>
      <c r="F180" s="436"/>
      <c r="G180" s="455"/>
      <c r="H180" s="479"/>
      <c r="I180" s="457">
        <f>+I160+I169+I178</f>
        <v>396808919.35999995</v>
      </c>
      <c r="M180" s="291"/>
    </row>
    <row r="181" spans="3:13" ht="19.5" thickTop="1" x14ac:dyDescent="0.3">
      <c r="C181" s="123"/>
      <c r="D181" s="123"/>
      <c r="E181" s="438"/>
      <c r="F181" s="436"/>
      <c r="G181" s="455"/>
      <c r="H181" s="479"/>
      <c r="I181" s="458"/>
      <c r="M181" s="291"/>
    </row>
    <row r="182" spans="3:13" ht="19.5" thickBot="1" x14ac:dyDescent="0.35">
      <c r="C182" s="123"/>
      <c r="D182" s="123"/>
      <c r="E182" s="432" t="s">
        <v>1079</v>
      </c>
      <c r="F182" s="432"/>
      <c r="G182" s="455"/>
      <c r="H182" s="436"/>
      <c r="I182" s="440" t="s">
        <v>1029</v>
      </c>
    </row>
    <row r="183" spans="3:13" ht="19.5" thickTop="1" x14ac:dyDescent="0.3">
      <c r="C183" s="123"/>
      <c r="D183" s="123"/>
      <c r="E183" s="436" t="s">
        <v>414</v>
      </c>
      <c r="F183" s="438"/>
      <c r="G183" s="455"/>
      <c r="H183" s="436"/>
      <c r="I183" s="459">
        <f>-'Balanza de Comprobacion'!F113</f>
        <v>13342305.779999999</v>
      </c>
    </row>
    <row r="184" spans="3:13" hidden="1" x14ac:dyDescent="0.3">
      <c r="C184" s="123"/>
      <c r="D184" s="123"/>
      <c r="E184" s="436" t="s">
        <v>696</v>
      </c>
      <c r="F184" s="438"/>
      <c r="G184" s="455"/>
      <c r="H184" s="436"/>
      <c r="I184" s="459">
        <f>-'Balanza de Comprobacion'!F114</f>
        <v>0</v>
      </c>
    </row>
    <row r="185" spans="3:13" x14ac:dyDescent="0.3">
      <c r="C185" s="123"/>
      <c r="D185" s="123"/>
      <c r="E185" s="436" t="s">
        <v>421</v>
      </c>
      <c r="F185" s="438"/>
      <c r="G185" s="455"/>
      <c r="H185" s="436"/>
      <c r="I185" s="459">
        <f>-'Balanza de Comprobacion'!F115</f>
        <v>1980252.68</v>
      </c>
    </row>
    <row r="186" spans="3:13" hidden="1" x14ac:dyDescent="0.3">
      <c r="C186" s="123"/>
      <c r="D186" s="123"/>
      <c r="E186" s="436" t="s">
        <v>425</v>
      </c>
      <c r="F186" s="438"/>
      <c r="G186" s="455"/>
      <c r="H186" s="436"/>
      <c r="I186" s="459">
        <f>-'Balanza de Comprobacion'!F116</f>
        <v>0</v>
      </c>
    </row>
    <row r="187" spans="3:13" hidden="1" x14ac:dyDescent="0.3">
      <c r="C187" s="123"/>
      <c r="D187" s="123"/>
      <c r="E187" s="436" t="s">
        <v>427</v>
      </c>
      <c r="F187" s="438"/>
      <c r="G187" s="455"/>
      <c r="H187" s="436"/>
      <c r="I187" s="459">
        <f>-'Balanza de Comprobacion'!F117</f>
        <v>0</v>
      </c>
    </row>
    <row r="188" spans="3:13" hidden="1" x14ac:dyDescent="0.3">
      <c r="C188" s="123"/>
      <c r="D188" s="123"/>
      <c r="E188" s="436" t="s">
        <v>429</v>
      </c>
      <c r="F188" s="438"/>
      <c r="G188" s="455"/>
      <c r="H188" s="436"/>
      <c r="I188" s="459">
        <f>-'Balanza de Comprobacion'!F118</f>
        <v>0</v>
      </c>
    </row>
    <row r="189" spans="3:13" hidden="1" x14ac:dyDescent="0.3">
      <c r="C189" s="123"/>
      <c r="D189" s="123"/>
      <c r="E189" s="436" t="s">
        <v>431</v>
      </c>
      <c r="F189" s="438"/>
      <c r="G189" s="455"/>
      <c r="H189" s="436"/>
      <c r="I189" s="459">
        <f>-'Balanza de Comprobacion'!F119</f>
        <v>0</v>
      </c>
    </row>
    <row r="190" spans="3:13" hidden="1" x14ac:dyDescent="0.3">
      <c r="C190" s="123"/>
      <c r="D190" s="123"/>
      <c r="E190" s="436" t="s">
        <v>433</v>
      </c>
      <c r="F190" s="438"/>
      <c r="G190" s="455"/>
      <c r="H190" s="436"/>
      <c r="I190" s="459">
        <f>-'Balanza de Comprobacion'!F120</f>
        <v>0</v>
      </c>
    </row>
    <row r="191" spans="3:13" hidden="1" x14ac:dyDescent="0.3">
      <c r="C191" s="123"/>
      <c r="D191" s="123"/>
      <c r="E191" s="436" t="s">
        <v>435</v>
      </c>
      <c r="F191" s="438"/>
      <c r="G191" s="455"/>
      <c r="H191" s="436"/>
      <c r="I191" s="459">
        <f>-'Balanza de Comprobacion'!F121</f>
        <v>0</v>
      </c>
    </row>
    <row r="192" spans="3:13" hidden="1" x14ac:dyDescent="0.3">
      <c r="C192" s="123"/>
      <c r="D192" s="123"/>
      <c r="E192" s="436" t="s">
        <v>437</v>
      </c>
      <c r="F192" s="438"/>
      <c r="G192" s="455"/>
      <c r="H192" s="436"/>
      <c r="I192" s="459">
        <f>-'Balanza de Comprobacion'!F122</f>
        <v>0</v>
      </c>
    </row>
    <row r="193" spans="3:9" x14ac:dyDescent="0.3">
      <c r="C193" s="123"/>
      <c r="D193" s="123"/>
      <c r="E193" s="436" t="s">
        <v>439</v>
      </c>
      <c r="F193" s="438"/>
      <c r="G193" s="455"/>
      <c r="H193" s="436"/>
      <c r="I193" s="459">
        <f>-'Balanza de Comprobacion'!F123</f>
        <v>2180818.29</v>
      </c>
    </row>
    <row r="194" spans="3:9" hidden="1" x14ac:dyDescent="0.3">
      <c r="C194" s="123"/>
      <c r="D194" s="123"/>
      <c r="E194" s="436" t="s">
        <v>441</v>
      </c>
      <c r="F194" s="438"/>
      <c r="G194" s="455"/>
      <c r="H194" s="436"/>
      <c r="I194" s="459">
        <f>-'Balanza de Comprobacion'!F124</f>
        <v>0</v>
      </c>
    </row>
    <row r="195" spans="3:9" hidden="1" x14ac:dyDescent="0.3">
      <c r="C195" s="123"/>
      <c r="D195" s="123"/>
      <c r="E195" s="436" t="s">
        <v>443</v>
      </c>
      <c r="F195" s="438"/>
      <c r="G195" s="455"/>
      <c r="H195" s="436"/>
      <c r="I195" s="459">
        <f>-'Balanza de Comprobacion'!F125</f>
        <v>0</v>
      </c>
    </row>
    <row r="196" spans="3:9" hidden="1" x14ac:dyDescent="0.3">
      <c r="C196" s="123"/>
      <c r="D196" s="123"/>
      <c r="E196" s="436" t="s">
        <v>445</v>
      </c>
      <c r="F196" s="438"/>
      <c r="G196" s="455"/>
      <c r="H196" s="436"/>
      <c r="I196" s="459">
        <f>-'Balanza de Comprobacion'!F126</f>
        <v>0</v>
      </c>
    </row>
    <row r="197" spans="3:9" x14ac:dyDescent="0.3">
      <c r="C197" s="123"/>
      <c r="D197" s="123"/>
      <c r="E197" s="436" t="s">
        <v>832</v>
      </c>
      <c r="F197" s="438"/>
      <c r="G197" s="455"/>
      <c r="H197" s="436"/>
      <c r="I197" s="459">
        <f>-'Balanza de Comprobacion'!F127</f>
        <v>501800</v>
      </c>
    </row>
    <row r="198" spans="3:9" x14ac:dyDescent="0.3">
      <c r="C198" s="123"/>
      <c r="D198" s="123"/>
      <c r="E198" s="436" t="s">
        <v>834</v>
      </c>
      <c r="F198" s="438"/>
      <c r="G198" s="455"/>
      <c r="H198" s="436"/>
      <c r="I198" s="459">
        <f>-'Balanza de Comprobacion'!F128</f>
        <v>393291.62</v>
      </c>
    </row>
    <row r="199" spans="3:9" x14ac:dyDescent="0.3">
      <c r="C199" s="123"/>
      <c r="D199" s="123"/>
      <c r="E199" s="436" t="s">
        <v>449</v>
      </c>
      <c r="F199" s="438"/>
      <c r="G199" s="455"/>
      <c r="H199" s="436"/>
      <c r="I199" s="459">
        <f>-'Balanza de Comprobacion'!F132</f>
        <v>422001.91999999998</v>
      </c>
    </row>
    <row r="200" spans="3:9" x14ac:dyDescent="0.3">
      <c r="C200" s="123"/>
      <c r="D200" s="123"/>
      <c r="E200" s="436" t="s">
        <v>451</v>
      </c>
      <c r="F200" s="438"/>
      <c r="G200" s="455"/>
      <c r="H200" s="436"/>
      <c r="I200" s="459">
        <f>-'Balanza de Comprobacion'!F133</f>
        <v>166998.29</v>
      </c>
    </row>
    <row r="201" spans="3:9" x14ac:dyDescent="0.3">
      <c r="C201" s="123"/>
      <c r="D201" s="123"/>
      <c r="E201" s="436" t="s">
        <v>756</v>
      </c>
      <c r="F201" s="438"/>
      <c r="G201" s="455"/>
      <c r="H201" s="436"/>
      <c r="I201" s="459">
        <f>-'Balanza de Comprobacion'!F134</f>
        <v>68054.34</v>
      </c>
    </row>
    <row r="202" spans="3:9" x14ac:dyDescent="0.3">
      <c r="C202" s="123"/>
      <c r="D202" s="123"/>
      <c r="E202" s="436" t="s">
        <v>758</v>
      </c>
      <c r="F202" s="438"/>
      <c r="G202" s="455"/>
      <c r="H202" s="436"/>
      <c r="I202" s="459">
        <f>-'Balanza de Comprobacion'!F135</f>
        <v>940325.76</v>
      </c>
    </row>
    <row r="203" spans="3:9" ht="19.5" thickBot="1" x14ac:dyDescent="0.35">
      <c r="C203" s="123"/>
      <c r="D203" s="123"/>
      <c r="E203" s="438" t="s">
        <v>639</v>
      </c>
      <c r="F203" s="436"/>
      <c r="G203" s="458"/>
      <c r="H203" s="436"/>
      <c r="I203" s="487">
        <f>SUM(I183:I202)</f>
        <v>19995848.680000003</v>
      </c>
    </row>
    <row r="204" spans="3:9" ht="19.5" thickTop="1" x14ac:dyDescent="0.3">
      <c r="C204" s="123"/>
      <c r="D204" s="123"/>
      <c r="E204" s="438"/>
      <c r="F204" s="436"/>
      <c r="G204" s="458"/>
      <c r="H204" s="436"/>
      <c r="I204" s="489"/>
    </row>
    <row r="205" spans="3:9" ht="19.5" thickBot="1" x14ac:dyDescent="0.35">
      <c r="C205" s="123"/>
      <c r="D205" s="123"/>
      <c r="E205" s="432" t="s">
        <v>1081</v>
      </c>
      <c r="F205" s="465"/>
      <c r="G205" s="455"/>
      <c r="H205" s="488"/>
      <c r="I205" s="440" t="s">
        <v>1029</v>
      </c>
    </row>
    <row r="206" spans="3:9" ht="19.5" thickTop="1" x14ac:dyDescent="0.3">
      <c r="C206" s="123"/>
      <c r="D206" s="123"/>
      <c r="E206" s="436" t="s">
        <v>1041</v>
      </c>
      <c r="F206" s="436"/>
      <c r="G206" s="455"/>
      <c r="H206" s="488"/>
      <c r="I206" s="459">
        <f>-'Balanza de Comprobacion'!F136</f>
        <v>7000000</v>
      </c>
    </row>
    <row r="207" spans="3:9" x14ac:dyDescent="0.3">
      <c r="C207" s="123"/>
      <c r="D207" s="123"/>
      <c r="E207" s="436" t="s">
        <v>1043</v>
      </c>
      <c r="F207" s="436"/>
      <c r="G207" s="455"/>
      <c r="H207" s="488"/>
      <c r="I207" s="459">
        <f>-'Balanza de Comprobacion'!F137</f>
        <v>391930000</v>
      </c>
    </row>
    <row r="208" spans="3:9" ht="19.5" thickBot="1" x14ac:dyDescent="0.35">
      <c r="C208" s="123"/>
      <c r="D208" s="123"/>
      <c r="E208" s="438" t="s">
        <v>639</v>
      </c>
      <c r="F208" s="436"/>
      <c r="G208" s="455"/>
      <c r="H208" s="488"/>
      <c r="I208" s="487">
        <f>SUM(I206:I207)</f>
        <v>398930000</v>
      </c>
    </row>
    <row r="209" spans="3:9" ht="19.5" thickTop="1" x14ac:dyDescent="0.3">
      <c r="C209" s="123"/>
      <c r="D209" s="123"/>
      <c r="E209" s="436"/>
      <c r="F209" s="436"/>
      <c r="G209" s="455"/>
      <c r="H209" s="488"/>
      <c r="I209" s="436"/>
    </row>
    <row r="210" spans="3:9" ht="19.5" thickBot="1" x14ac:dyDescent="0.35">
      <c r="C210" s="123"/>
      <c r="D210" s="123"/>
      <c r="E210" s="432" t="s">
        <v>1080</v>
      </c>
      <c r="F210" s="465"/>
      <c r="G210" s="456"/>
      <c r="H210" s="436"/>
      <c r="I210" s="440" t="s">
        <v>1029</v>
      </c>
    </row>
    <row r="211" spans="3:9" ht="19.5" thickTop="1" x14ac:dyDescent="0.3">
      <c r="C211" s="123"/>
      <c r="D211" s="123"/>
      <c r="E211" s="436" t="s">
        <v>651</v>
      </c>
      <c r="F211" s="436"/>
      <c r="G211" s="456"/>
      <c r="H211" s="436"/>
      <c r="I211" s="456">
        <f>-'Balanza de Comprobacion'!F98</f>
        <v>156482.95000000001</v>
      </c>
    </row>
    <row r="212" spans="3:9" ht="20.25" customHeight="1" x14ac:dyDescent="0.3">
      <c r="C212" s="123"/>
      <c r="D212" s="123"/>
      <c r="E212" s="436" t="s">
        <v>895</v>
      </c>
      <c r="F212" s="436"/>
      <c r="G212" s="455"/>
      <c r="H212" s="436"/>
      <c r="I212" s="455">
        <f>-'Balanza de Comprobacion'!F99</f>
        <v>55612091.149999999</v>
      </c>
    </row>
    <row r="213" spans="3:9" x14ac:dyDescent="0.3">
      <c r="C213" s="123"/>
      <c r="D213" s="123"/>
      <c r="E213" s="436" t="s">
        <v>754</v>
      </c>
      <c r="F213" s="436"/>
      <c r="G213" s="455"/>
      <c r="H213" s="436"/>
      <c r="I213" s="455">
        <f>-'Balanza de Comprobacion'!F100</f>
        <v>23771419.690000001</v>
      </c>
    </row>
    <row r="214" spans="3:9" hidden="1" x14ac:dyDescent="0.3">
      <c r="C214" s="123"/>
      <c r="D214" s="123"/>
      <c r="E214" s="436" t="s">
        <v>653</v>
      </c>
      <c r="F214" s="436"/>
      <c r="G214" s="455"/>
      <c r="H214" s="436"/>
      <c r="I214" s="455">
        <f>-'Balanza de Comprobacion'!F101</f>
        <v>0</v>
      </c>
    </row>
    <row r="215" spans="3:9" hidden="1" x14ac:dyDescent="0.3">
      <c r="C215" s="123"/>
      <c r="D215" s="123"/>
      <c r="E215" s="436" t="s">
        <v>654</v>
      </c>
      <c r="F215" s="436"/>
      <c r="G215" s="455"/>
      <c r="H215" s="436"/>
      <c r="I215" s="455">
        <f>-'Balanza de Comprobacion'!F102</f>
        <v>0</v>
      </c>
    </row>
    <row r="216" spans="3:9" x14ac:dyDescent="0.3">
      <c r="C216" s="123"/>
      <c r="D216" s="123"/>
      <c r="E216" s="436" t="s">
        <v>896</v>
      </c>
      <c r="F216" s="436"/>
      <c r="G216" s="455"/>
      <c r="H216" s="436"/>
      <c r="I216" s="456">
        <f>-'Balanza de Comprobacion'!F103</f>
        <v>55597091.149999999</v>
      </c>
    </row>
    <row r="217" spans="3:9" hidden="1" x14ac:dyDescent="0.3">
      <c r="C217" s="123"/>
      <c r="D217" s="123"/>
      <c r="E217" s="436" t="s">
        <v>656</v>
      </c>
      <c r="F217" s="436"/>
      <c r="G217" s="455"/>
      <c r="H217" s="436"/>
      <c r="I217" s="456">
        <f>-'Balanza de Comprobacion'!F104</f>
        <v>0</v>
      </c>
    </row>
    <row r="218" spans="3:9" hidden="1" x14ac:dyDescent="0.3">
      <c r="C218" s="123"/>
      <c r="D218" s="123"/>
      <c r="E218" s="436" t="s">
        <v>657</v>
      </c>
      <c r="F218" s="436"/>
      <c r="G218" s="455"/>
      <c r="H218" s="436"/>
      <c r="I218" s="456">
        <f>-'Balanza de Comprobacion'!F105</f>
        <v>0</v>
      </c>
    </row>
    <row r="219" spans="3:9" hidden="1" x14ac:dyDescent="0.3">
      <c r="C219" s="123"/>
      <c r="D219" s="123"/>
      <c r="E219" s="436" t="s">
        <v>658</v>
      </c>
      <c r="F219" s="436"/>
      <c r="G219" s="455"/>
      <c r="H219" s="436"/>
      <c r="I219" s="455">
        <f>-'Balanza de Comprobacion'!F106</f>
        <v>0</v>
      </c>
    </row>
    <row r="220" spans="3:9" x14ac:dyDescent="0.3">
      <c r="C220" s="123"/>
      <c r="D220" s="123"/>
      <c r="E220" s="436" t="s">
        <v>830</v>
      </c>
      <c r="F220" s="436"/>
      <c r="G220" s="455"/>
      <c r="H220" s="436"/>
      <c r="I220" s="455">
        <f>-'Balanza de Comprobacion'!F107</f>
        <v>47500</v>
      </c>
    </row>
    <row r="221" spans="3:9" x14ac:dyDescent="0.3">
      <c r="C221" s="123"/>
      <c r="D221" s="123"/>
      <c r="E221" s="436" t="s">
        <v>659</v>
      </c>
      <c r="F221" s="436"/>
      <c r="G221" s="455"/>
      <c r="H221" s="436"/>
      <c r="I221" s="460">
        <f>-'Balanza de Comprobacion'!F108</f>
        <v>660565.19999999995</v>
      </c>
    </row>
    <row r="222" spans="3:9" ht="19.5" thickBot="1" x14ac:dyDescent="0.35">
      <c r="C222" s="123"/>
      <c r="E222" s="438" t="s">
        <v>639</v>
      </c>
      <c r="F222" s="436"/>
      <c r="G222" s="456"/>
      <c r="H222" s="436"/>
      <c r="I222" s="487">
        <f>SUM(I211:I221)</f>
        <v>135845150.13999999</v>
      </c>
    </row>
    <row r="223" spans="3:9" ht="19.5" thickTop="1" x14ac:dyDescent="0.3">
      <c r="C223" s="123"/>
      <c r="E223" s="435" t="s">
        <v>888</v>
      </c>
      <c r="F223" s="436"/>
      <c r="G223" s="456"/>
      <c r="H223" s="436"/>
      <c r="I223" s="489"/>
    </row>
    <row r="224" spans="3:9" x14ac:dyDescent="0.3">
      <c r="C224" s="123"/>
      <c r="E224" s="435" t="s">
        <v>890</v>
      </c>
      <c r="F224" s="436"/>
      <c r="G224" s="456"/>
      <c r="H224" s="436"/>
      <c r="I224" s="489"/>
    </row>
    <row r="225" spans="3:11" x14ac:dyDescent="0.3">
      <c r="C225" s="123"/>
      <c r="E225" s="435" t="s">
        <v>889</v>
      </c>
      <c r="F225" s="436"/>
      <c r="G225" s="455"/>
      <c r="H225" s="446"/>
    </row>
    <row r="226" spans="3:11" x14ac:dyDescent="0.3">
      <c r="C226" s="123"/>
      <c r="F226" s="436"/>
      <c r="G226" s="455"/>
      <c r="H226" s="446"/>
    </row>
    <row r="227" spans="3:11" x14ac:dyDescent="0.3">
      <c r="C227" s="123"/>
      <c r="E227" s="656">
        <v>11</v>
      </c>
      <c r="F227" s="656"/>
      <c r="G227" s="656"/>
      <c r="H227" s="656"/>
      <c r="I227" s="656"/>
    </row>
    <row r="228" spans="3:11" ht="14.25" hidden="1" customHeight="1" x14ac:dyDescent="0.3">
      <c r="C228" s="123"/>
      <c r="D228" s="331"/>
      <c r="E228" s="428"/>
      <c r="F228" s="428"/>
      <c r="G228" s="428"/>
      <c r="H228" s="428"/>
      <c r="I228" s="428"/>
    </row>
    <row r="229" spans="3:11" ht="14.25" customHeight="1" x14ac:dyDescent="0.3">
      <c r="C229" s="123"/>
      <c r="D229" s="331"/>
      <c r="E229" s="428"/>
      <c r="F229" s="428"/>
      <c r="G229" s="428"/>
      <c r="H229" s="428"/>
      <c r="I229" s="428"/>
    </row>
    <row r="230" spans="3:11" x14ac:dyDescent="0.3">
      <c r="C230" s="123"/>
      <c r="D230" s="331"/>
      <c r="E230" s="653" t="s">
        <v>784</v>
      </c>
      <c r="F230" s="653"/>
      <c r="G230" s="653"/>
      <c r="H230" s="653"/>
      <c r="I230" s="653"/>
      <c r="J230" s="653"/>
      <c r="K230" s="653"/>
    </row>
    <row r="231" spans="3:11" x14ac:dyDescent="0.3">
      <c r="C231" s="123"/>
      <c r="D231" s="332"/>
      <c r="E231" s="655" t="s">
        <v>785</v>
      </c>
      <c r="F231" s="655"/>
      <c r="G231" s="655"/>
      <c r="H231" s="655"/>
      <c r="I231" s="655"/>
      <c r="J231" s="655"/>
      <c r="K231" s="655"/>
    </row>
    <row r="232" spans="3:11" x14ac:dyDescent="0.3">
      <c r="C232" s="123"/>
      <c r="D232" s="332"/>
      <c r="E232" s="654" t="s">
        <v>1027</v>
      </c>
      <c r="F232" s="654"/>
      <c r="G232" s="654"/>
      <c r="H232" s="654"/>
      <c r="I232" s="654"/>
      <c r="J232" s="654"/>
      <c r="K232" s="654"/>
    </row>
    <row r="233" spans="3:11" ht="16.5" customHeight="1" x14ac:dyDescent="0.3">
      <c r="C233" s="123"/>
      <c r="D233" s="332"/>
      <c r="E233" s="654" t="s">
        <v>786</v>
      </c>
      <c r="F233" s="654"/>
      <c r="G233" s="654"/>
      <c r="H233" s="654"/>
      <c r="I233" s="654"/>
      <c r="J233" s="654"/>
      <c r="K233" s="654"/>
    </row>
    <row r="234" spans="3:11" x14ac:dyDescent="0.3">
      <c r="C234" s="123"/>
      <c r="E234" s="490"/>
      <c r="F234" s="490"/>
      <c r="G234" s="490"/>
      <c r="H234" s="490"/>
      <c r="I234" s="490"/>
      <c r="J234" s="283"/>
      <c r="K234" s="283"/>
    </row>
    <row r="235" spans="3:11" ht="19.5" x14ac:dyDescent="0.35">
      <c r="C235" s="123"/>
      <c r="E235" s="466"/>
      <c r="F235" s="434"/>
      <c r="G235" s="482"/>
      <c r="H235" s="482"/>
      <c r="I235" s="459"/>
      <c r="J235" s="50"/>
      <c r="K235" s="50"/>
    </row>
    <row r="236" spans="3:11" ht="19.5" thickBot="1" x14ac:dyDescent="0.35">
      <c r="C236" s="123"/>
      <c r="E236" s="491" t="s">
        <v>1082</v>
      </c>
      <c r="F236" s="465"/>
      <c r="G236" s="459"/>
      <c r="H236" s="483"/>
      <c r="I236" s="440" t="s">
        <v>1029</v>
      </c>
      <c r="J236" s="50"/>
      <c r="K236" s="50"/>
    </row>
    <row r="237" spans="3:11" ht="20.25" thickTop="1" x14ac:dyDescent="0.35">
      <c r="C237" s="123"/>
      <c r="E237" s="436" t="s">
        <v>682</v>
      </c>
      <c r="F237" s="492"/>
      <c r="G237" s="493"/>
      <c r="H237" s="436"/>
      <c r="I237" s="456">
        <f>-'Balanza de Comprobacion'!F152</f>
        <v>210088161.63999999</v>
      </c>
    </row>
    <row r="238" spans="3:11" x14ac:dyDescent="0.3">
      <c r="C238" s="123"/>
      <c r="E238" s="436" t="s">
        <v>481</v>
      </c>
      <c r="F238" s="436"/>
      <c r="G238" s="456"/>
      <c r="H238" s="436"/>
      <c r="I238" s="456">
        <f>-'Balanza de Comprobacion'!F153</f>
        <v>9618853.2599999998</v>
      </c>
    </row>
    <row r="239" spans="3:11" x14ac:dyDescent="0.3">
      <c r="C239" s="123"/>
      <c r="D239" s="123"/>
      <c r="E239" s="436" t="s">
        <v>683</v>
      </c>
      <c r="F239" s="436"/>
      <c r="G239" s="455"/>
      <c r="H239" s="436"/>
      <c r="I239" s="456">
        <f>-'Balanza de Comprobacion'!F154</f>
        <v>553808017.32000005</v>
      </c>
    </row>
    <row r="240" spans="3:11" ht="19.5" thickBot="1" x14ac:dyDescent="0.35">
      <c r="C240" s="123"/>
      <c r="D240" s="123"/>
      <c r="E240" s="438" t="s">
        <v>639</v>
      </c>
      <c r="F240" s="436"/>
      <c r="G240" s="456"/>
      <c r="H240" s="446"/>
      <c r="I240" s="457">
        <f>SUM(I237:I239)</f>
        <v>773515032.22000003</v>
      </c>
    </row>
    <row r="241" spans="3:9" ht="19.5" thickTop="1" x14ac:dyDescent="0.3">
      <c r="C241" s="123"/>
      <c r="D241" s="123"/>
      <c r="E241" s="438"/>
      <c r="F241" s="436"/>
      <c r="G241" s="456"/>
    </row>
    <row r="243" spans="3:9" ht="19.5" thickBot="1" x14ac:dyDescent="0.35">
      <c r="C243" s="123"/>
      <c r="D243" s="123"/>
      <c r="E243" s="491" t="s">
        <v>1083</v>
      </c>
      <c r="F243" s="494"/>
      <c r="G243" s="123"/>
      <c r="H243" s="123"/>
      <c r="I243" s="123"/>
    </row>
    <row r="244" spans="3:9" ht="19.5" thickTop="1" x14ac:dyDescent="0.3">
      <c r="C244" s="123"/>
      <c r="D244" s="123"/>
      <c r="E244" s="527"/>
      <c r="F244" s="502"/>
      <c r="G244" s="528" t="s">
        <v>788</v>
      </c>
      <c r="I244" s="528" t="s">
        <v>789</v>
      </c>
    </row>
    <row r="245" spans="3:9" x14ac:dyDescent="0.3">
      <c r="C245" s="123"/>
      <c r="D245" s="123"/>
      <c r="E245" s="527" t="s">
        <v>973</v>
      </c>
      <c r="F245" s="502"/>
      <c r="G245" s="440" t="s">
        <v>1029</v>
      </c>
      <c r="H245" s="495"/>
      <c r="I245" s="440" t="s">
        <v>1029</v>
      </c>
    </row>
    <row r="246" spans="3:9" x14ac:dyDescent="0.3">
      <c r="C246" s="123"/>
      <c r="D246" s="123"/>
      <c r="E246" s="435" t="s">
        <v>43</v>
      </c>
      <c r="G246" s="496">
        <f>+'Calculo Prima'!C25</f>
        <v>472650</v>
      </c>
      <c r="I246" s="496">
        <f>+'Calculo Prima'!E25</f>
        <v>2833770</v>
      </c>
    </row>
    <row r="247" spans="3:9" x14ac:dyDescent="0.3">
      <c r="C247" s="123"/>
      <c r="D247" s="123"/>
      <c r="E247" s="435" t="s">
        <v>45</v>
      </c>
      <c r="G247" s="496">
        <f>+'Calculo Prima'!C26</f>
        <v>304425</v>
      </c>
      <c r="I247" s="496">
        <f>+'Calculo Prima'!E26</f>
        <v>1908440</v>
      </c>
    </row>
    <row r="248" spans="3:9" x14ac:dyDescent="0.3">
      <c r="C248" s="123"/>
      <c r="D248" s="123"/>
      <c r="E248" s="435" t="s">
        <v>864</v>
      </c>
      <c r="G248" s="496">
        <f>+'Calculo Prima'!C27</f>
        <v>21950</v>
      </c>
      <c r="I248" s="496">
        <f>+'Calculo Prima'!E27</f>
        <v>97125</v>
      </c>
    </row>
    <row r="249" spans="3:9" x14ac:dyDescent="0.3">
      <c r="C249" s="123"/>
      <c r="D249" s="123"/>
      <c r="E249" s="435" t="s">
        <v>983</v>
      </c>
      <c r="G249" s="496">
        <f>+'Calculo Prima'!C28</f>
        <v>227</v>
      </c>
      <c r="I249" s="496">
        <f>+'Calculo Prima'!E28</f>
        <v>4827</v>
      </c>
    </row>
    <row r="250" spans="3:9" x14ac:dyDescent="0.3">
      <c r="C250" s="123"/>
      <c r="D250" s="123"/>
      <c r="E250" s="435" t="s">
        <v>981</v>
      </c>
      <c r="G250" s="496">
        <f>+'Calculo Prima'!C29</f>
        <v>44725041.035198398</v>
      </c>
      <c r="I250" s="496">
        <f>+'Calculo Prima'!E29</f>
        <v>272198097.30598968</v>
      </c>
    </row>
    <row r="251" spans="3:9" x14ac:dyDescent="0.3">
      <c r="C251" s="123"/>
      <c r="D251" s="123"/>
      <c r="E251" s="435" t="s">
        <v>847</v>
      </c>
      <c r="G251" s="496">
        <f>+'Calculo Prima'!C30</f>
        <v>319600</v>
      </c>
      <c r="I251" s="496">
        <f>+'Calculo Prima'!E30</f>
        <v>880551</v>
      </c>
    </row>
    <row r="252" spans="3:9" x14ac:dyDescent="0.3">
      <c r="C252" s="123"/>
      <c r="D252" s="123"/>
      <c r="E252" s="435" t="s">
        <v>55</v>
      </c>
      <c r="G252" s="496">
        <f>+'Calculo Prima'!C31</f>
        <v>178651</v>
      </c>
      <c r="I252" s="496">
        <f>+'Calculo Prima'!E31</f>
        <v>3072436.57</v>
      </c>
    </row>
    <row r="253" spans="3:9" ht="19.5" thickBot="1" x14ac:dyDescent="0.35">
      <c r="C253" s="123"/>
      <c r="D253" s="123"/>
      <c r="E253" s="497"/>
      <c r="G253" s="498">
        <f>SUM(G246:G252)</f>
        <v>46022544.035198398</v>
      </c>
      <c r="I253" s="498">
        <f>SUM(I246:I252)</f>
        <v>280995246.87598968</v>
      </c>
    </row>
    <row r="254" spans="3:9" ht="19.5" thickTop="1" x14ac:dyDescent="0.3">
      <c r="C254" s="123"/>
      <c r="D254" s="123"/>
      <c r="G254" s="496"/>
      <c r="I254" s="496"/>
    </row>
    <row r="255" spans="3:9" x14ac:dyDescent="0.3">
      <c r="C255" s="123"/>
      <c r="D255" s="123"/>
      <c r="E255" s="497" t="s">
        <v>974</v>
      </c>
      <c r="G255" s="496"/>
      <c r="I255" s="496"/>
    </row>
    <row r="256" spans="3:9" x14ac:dyDescent="0.3">
      <c r="C256" s="123"/>
      <c r="D256" s="123"/>
      <c r="E256" s="435" t="s">
        <v>41</v>
      </c>
      <c r="G256" s="496">
        <f>+'Calculo Prima'!C35</f>
        <v>5644965.5</v>
      </c>
      <c r="I256" s="496">
        <f>+'Calculo Prima'!E35</f>
        <v>27749945.25</v>
      </c>
    </row>
    <row r="257" spans="3:9" x14ac:dyDescent="0.3">
      <c r="C257" s="123"/>
      <c r="D257" s="123"/>
      <c r="E257" s="435" t="s">
        <v>49</v>
      </c>
      <c r="G257" s="496">
        <f>+'Calculo Prima'!C36</f>
        <v>1000</v>
      </c>
      <c r="I257" s="496">
        <f>+'Calculo Prima'!E36</f>
        <v>18500</v>
      </c>
    </row>
    <row r="258" spans="3:9" x14ac:dyDescent="0.3">
      <c r="C258" s="123"/>
      <c r="D258" s="123"/>
      <c r="E258" s="435" t="s">
        <v>51</v>
      </c>
      <c r="G258" s="496">
        <f>+'Calculo Prima'!C37</f>
        <v>2650.0000000000005</v>
      </c>
      <c r="I258" s="496">
        <f>+'Calculo Prima'!E37</f>
        <v>6574.22</v>
      </c>
    </row>
    <row r="259" spans="3:9" x14ac:dyDescent="0.3">
      <c r="C259" s="123"/>
      <c r="D259" s="123"/>
      <c r="E259" s="435" t="s">
        <v>982</v>
      </c>
      <c r="G259" s="496">
        <f>+'Calculo Prima'!C38</f>
        <v>316088736.06480157</v>
      </c>
      <c r="I259" s="496">
        <f>+'Calculo Prima'!E38</f>
        <v>1560715372.3240104</v>
      </c>
    </row>
    <row r="260" spans="3:9" x14ac:dyDescent="0.3">
      <c r="C260" s="123"/>
      <c r="D260" s="123"/>
      <c r="E260" s="435" t="s">
        <v>859</v>
      </c>
      <c r="G260" s="496">
        <f>+'Calculo Prima'!C39</f>
        <v>27299.999999999993</v>
      </c>
      <c r="I260" s="496">
        <f>+'Calculo Prima'!E39</f>
        <v>86437.759999999995</v>
      </c>
    </row>
    <row r="261" spans="3:9" ht="19.5" thickBot="1" x14ac:dyDescent="0.35">
      <c r="C261" s="123"/>
      <c r="D261" s="123"/>
      <c r="E261" s="497"/>
      <c r="G261" s="498">
        <f>SUM(G256:G260)</f>
        <v>321764651.56480157</v>
      </c>
      <c r="I261" s="498">
        <f>SUM(I256:I260)</f>
        <v>1588576829.5540104</v>
      </c>
    </row>
    <row r="262" spans="3:9" ht="19.5" thickTop="1" x14ac:dyDescent="0.3">
      <c r="C262" s="123"/>
      <c r="D262" s="123"/>
      <c r="E262" s="497"/>
      <c r="G262" s="529"/>
      <c r="I262" s="529"/>
    </row>
    <row r="263" spans="3:9" ht="19.5" thickBot="1" x14ac:dyDescent="0.35">
      <c r="C263" s="123"/>
      <c r="D263" s="123"/>
      <c r="E263" s="497" t="s">
        <v>975</v>
      </c>
      <c r="G263" s="498">
        <f>+G253+G261</f>
        <v>367787195.59999996</v>
      </c>
      <c r="I263" s="498">
        <f>+I253+I261</f>
        <v>1869572076.4300001</v>
      </c>
    </row>
    <row r="264" spans="3:9" ht="19.5" thickTop="1" x14ac:dyDescent="0.3">
      <c r="C264" s="123"/>
      <c r="D264" s="123"/>
      <c r="E264" s="497"/>
      <c r="G264" s="529"/>
      <c r="I264" s="529"/>
    </row>
    <row r="266" spans="3:9" x14ac:dyDescent="0.3">
      <c r="C266" s="123"/>
      <c r="D266" s="123"/>
      <c r="G266" s="528" t="s">
        <v>788</v>
      </c>
      <c r="I266" s="528" t="s">
        <v>789</v>
      </c>
    </row>
    <row r="267" spans="3:9" ht="19.5" thickBot="1" x14ac:dyDescent="0.35">
      <c r="C267" s="123"/>
      <c r="D267" s="123"/>
      <c r="E267" s="432" t="s">
        <v>1084</v>
      </c>
      <c r="F267" s="465"/>
      <c r="G267" s="440" t="s">
        <v>1029</v>
      </c>
      <c r="H267" s="495"/>
      <c r="I267" s="440" t="s">
        <v>1029</v>
      </c>
    </row>
    <row r="268" spans="3:9" ht="19.5" thickTop="1" x14ac:dyDescent="0.3">
      <c r="C268" s="123"/>
      <c r="D268" s="123"/>
      <c r="E268" s="436" t="s">
        <v>69</v>
      </c>
      <c r="F268" s="436"/>
      <c r="G268" s="441">
        <f>+'ERF Sistema Julio-2021'!H15</f>
        <v>124656795.11000001</v>
      </c>
      <c r="H268" s="446"/>
      <c r="I268" s="456">
        <f>+'ERF Sistema Julio-2021'!I15</f>
        <v>858250291.5</v>
      </c>
    </row>
    <row r="269" spans="3:9" x14ac:dyDescent="0.3">
      <c r="C269" s="123"/>
      <c r="D269" s="123"/>
      <c r="E269" s="436" t="s">
        <v>103</v>
      </c>
      <c r="F269" s="436"/>
      <c r="G269" s="470">
        <f>+'ERF Sistema Julio-2021'!H31</f>
        <v>6219678.1199999973</v>
      </c>
      <c r="H269" s="446"/>
      <c r="I269" s="456">
        <f>+'ERF Sistema Julio-2021'!I31</f>
        <v>47678243.579999998</v>
      </c>
    </row>
    <row r="270" spans="3:9" x14ac:dyDescent="0.3">
      <c r="C270" s="123"/>
      <c r="D270" s="123"/>
      <c r="E270" s="436" t="s">
        <v>71</v>
      </c>
      <c r="F270" s="436"/>
      <c r="G270" s="441">
        <f>+'ERF Sistema Julio-2021'!H16</f>
        <v>6133249</v>
      </c>
      <c r="H270" s="446"/>
      <c r="I270" s="456">
        <f>+'ERF Sistema Julio-2021'!I16</f>
        <v>42767795.159999996</v>
      </c>
    </row>
    <row r="271" spans="3:9" x14ac:dyDescent="0.3">
      <c r="C271" s="123"/>
      <c r="D271" s="123"/>
      <c r="E271" s="436" t="s">
        <v>107</v>
      </c>
      <c r="F271" s="436"/>
      <c r="G271" s="441">
        <f>+'ERF Sistema Julio-2021'!H35</f>
        <v>6959517.75</v>
      </c>
      <c r="H271" s="446"/>
      <c r="I271" s="456">
        <f>+'ERF Sistema Julio-2021'!I35</f>
        <v>56566969.409999996</v>
      </c>
    </row>
    <row r="272" spans="3:9" x14ac:dyDescent="0.3">
      <c r="C272" s="123"/>
      <c r="D272" s="123"/>
      <c r="E272" s="436" t="s">
        <v>93</v>
      </c>
      <c r="F272" s="436"/>
      <c r="G272" s="441">
        <f>+'ERF Sistema Julio-2021'!H26</f>
        <v>5520037.5</v>
      </c>
      <c r="H272" s="446"/>
      <c r="I272" s="456">
        <f>+'ERF Sistema Julio-2021'!I26</f>
        <v>48985494.450000003</v>
      </c>
    </row>
    <row r="273" spans="3:9" x14ac:dyDescent="0.3">
      <c r="C273" s="123"/>
      <c r="D273" s="123"/>
      <c r="E273" s="436" t="s">
        <v>87</v>
      </c>
      <c r="F273" s="436"/>
      <c r="G273" s="441">
        <f>+'ERF Sistema Julio-2021'!H23</f>
        <v>984156.8900000006</v>
      </c>
      <c r="H273" s="446"/>
      <c r="I273" s="456">
        <f>+'ERF Sistema Julio-2021'!I23</f>
        <v>47403591.469999999</v>
      </c>
    </row>
    <row r="274" spans="3:9" x14ac:dyDescent="0.3">
      <c r="C274" s="123"/>
      <c r="D274" s="123"/>
      <c r="E274" s="436" t="s">
        <v>887</v>
      </c>
      <c r="F274" s="436"/>
      <c r="G274" s="441">
        <f>+'ERF Sistema Julio-2021'!H24</f>
        <v>11119418.229999997</v>
      </c>
      <c r="H274" s="446"/>
      <c r="I274" s="456">
        <f>+'ERF Sistema Julio-2021'!I24</f>
        <v>55599591.149999999</v>
      </c>
    </row>
    <row r="275" spans="3:9" x14ac:dyDescent="0.3">
      <c r="C275" s="123"/>
      <c r="D275" s="123"/>
      <c r="E275" s="436" t="s">
        <v>886</v>
      </c>
      <c r="F275" s="436"/>
      <c r="G275" s="441">
        <f>+'ERF Sistema Julio-2021'!H25</f>
        <v>11146418.230000004</v>
      </c>
      <c r="H275" s="446"/>
      <c r="I275" s="456">
        <f>+'ERF Sistema Julio-2021'!I25</f>
        <v>56849310.240000002</v>
      </c>
    </row>
    <row r="276" spans="3:9" x14ac:dyDescent="0.3">
      <c r="C276" s="123"/>
      <c r="D276" s="123"/>
      <c r="E276" s="436" t="s">
        <v>73</v>
      </c>
      <c r="F276" s="436"/>
      <c r="G276" s="441">
        <f>+'ERF Sistema Julio-2021'!H17</f>
        <v>6626215</v>
      </c>
      <c r="H276" s="446"/>
      <c r="I276" s="456">
        <f>+'ERF Sistema Julio-2021'!I17</f>
        <v>48120255</v>
      </c>
    </row>
    <row r="277" spans="3:9" x14ac:dyDescent="0.3">
      <c r="C277" s="123"/>
      <c r="D277" s="123"/>
      <c r="E277" s="436" t="s">
        <v>85</v>
      </c>
      <c r="F277" s="436"/>
      <c r="G277" s="441">
        <f>+'ERF Sistema Julio-2021'!H22</f>
        <v>3317800.3000000007</v>
      </c>
      <c r="H277" s="446"/>
      <c r="I277" s="456">
        <f>+'ERF Sistema Julio-2021'!I22</f>
        <v>23233711.800000001</v>
      </c>
    </row>
    <row r="278" spans="3:9" x14ac:dyDescent="0.3">
      <c r="C278" s="123"/>
      <c r="D278" s="123"/>
      <c r="E278" s="436" t="s">
        <v>792</v>
      </c>
      <c r="F278" s="436"/>
      <c r="G278" s="441">
        <f>+'ERF Sistema Julio-2021'!H18+'ERF Sistema Julio-2021'!H19+'ERF Sistema Julio-2021'!H21+'ERF Sistema Julio-2021'!H20+'ERF Sistema Julio-2021'!H27+'ERF Sistema Julio-2021'!H28+'ERF Sistema Julio-2021'!H29+'ERF Sistema Julio-2021'!H30+'ERF Sistema Julio-2021'!H32+'ERF Sistema Julio-2021'!H33+'ERF Sistema Julio-2021'!H34+'ERF Sistema Julio-2021'!H36+'ERF Sistema Julio-2021'!H37</f>
        <v>16827185.539999999</v>
      </c>
      <c r="H278" s="446"/>
      <c r="I278" s="456">
        <f>+'ERF Sistema Julio-2021'!I18+'ERF Sistema Julio-2021'!I19+'ERF Sistema Julio-2021'!I20+'ERF Sistema Julio-2021'!I21+'ERF Sistema Julio-2021'!I27+'ERF Sistema Julio-2021'!I28+'ERF Sistema Julio-2021'!I29+'ERF Sistema Julio-2021'!I30+'ERF Sistema Julio-2021'!I32+'ERF Sistema Julio-2021'!I33+'ERF Sistema Julio-2021'!I34+'ERF Sistema Julio-2021'!I36+'ERF Sistema Julio-2021'!I37</f>
        <v>184672135.64000002</v>
      </c>
    </row>
    <row r="279" spans="3:9" ht="19.5" thickBot="1" x14ac:dyDescent="0.35">
      <c r="C279" s="123"/>
      <c r="D279" s="123"/>
      <c r="E279" s="438" t="s">
        <v>639</v>
      </c>
      <c r="G279" s="498">
        <f>SUM(G268:G278)</f>
        <v>199510471.66999999</v>
      </c>
      <c r="I279" s="498">
        <f>SUM(I268:I278)</f>
        <v>1470127389.4000001</v>
      </c>
    </row>
    <row r="280" spans="3:9" ht="19.5" thickTop="1" x14ac:dyDescent="0.3">
      <c r="C280" s="123"/>
      <c r="D280" s="123"/>
      <c r="G280" s="459"/>
    </row>
    <row r="281" spans="3:9" x14ac:dyDescent="0.3">
      <c r="C281" s="123"/>
      <c r="D281" s="123"/>
      <c r="E281" s="435" t="s">
        <v>888</v>
      </c>
      <c r="G281" s="459"/>
    </row>
    <row r="282" spans="3:9" x14ac:dyDescent="0.3">
      <c r="C282" s="123"/>
      <c r="D282" s="123"/>
      <c r="E282" s="435" t="s">
        <v>890</v>
      </c>
      <c r="G282" s="459"/>
    </row>
    <row r="283" spans="3:9" x14ac:dyDescent="0.3">
      <c r="C283" s="123"/>
      <c r="D283" s="123"/>
      <c r="E283" s="435" t="s">
        <v>889</v>
      </c>
      <c r="G283" s="459"/>
    </row>
    <row r="284" spans="3:9" x14ac:dyDescent="0.3">
      <c r="C284" s="123"/>
      <c r="D284" s="123"/>
      <c r="G284" s="459"/>
    </row>
    <row r="285" spans="3:9" x14ac:dyDescent="0.3">
      <c r="C285" s="123"/>
      <c r="D285" s="123"/>
      <c r="G285" s="459"/>
    </row>
    <row r="286" spans="3:9" x14ac:dyDescent="0.3">
      <c r="C286" s="123"/>
      <c r="D286" s="123"/>
      <c r="G286" s="459"/>
    </row>
    <row r="287" spans="3:9" x14ac:dyDescent="0.3">
      <c r="C287" s="123"/>
      <c r="D287" s="123"/>
      <c r="G287" s="459"/>
    </row>
    <row r="288" spans="3:9" x14ac:dyDescent="0.3">
      <c r="C288" s="123"/>
      <c r="D288" s="123"/>
      <c r="G288" s="459"/>
    </row>
    <row r="289" spans="3:9" x14ac:dyDescent="0.3">
      <c r="C289" s="123"/>
      <c r="D289" s="123"/>
      <c r="G289" s="459"/>
    </row>
    <row r="290" spans="3:9" x14ac:dyDescent="0.3">
      <c r="C290" s="123"/>
      <c r="D290" s="123"/>
      <c r="G290" s="459"/>
    </row>
    <row r="291" spans="3:9" x14ac:dyDescent="0.3">
      <c r="C291" s="123"/>
      <c r="D291" s="123"/>
      <c r="G291" s="459"/>
    </row>
    <row r="292" spans="3:9" x14ac:dyDescent="0.3">
      <c r="C292" s="123"/>
      <c r="D292" s="123"/>
      <c r="G292" s="459"/>
    </row>
    <row r="293" spans="3:9" x14ac:dyDescent="0.3">
      <c r="C293" s="123"/>
      <c r="D293" s="123"/>
      <c r="G293" s="459"/>
    </row>
    <row r="294" spans="3:9" x14ac:dyDescent="0.3">
      <c r="C294" s="123"/>
      <c r="D294" s="123"/>
      <c r="G294" s="459"/>
    </row>
    <row r="295" spans="3:9" x14ac:dyDescent="0.3">
      <c r="C295" s="123"/>
      <c r="D295" s="123"/>
      <c r="G295" s="459"/>
    </row>
    <row r="296" spans="3:9" x14ac:dyDescent="0.3">
      <c r="C296" s="123"/>
      <c r="G296" s="459"/>
    </row>
    <row r="297" spans="3:9" x14ac:dyDescent="0.3">
      <c r="C297" s="123"/>
      <c r="D297" s="435"/>
      <c r="E297" s="656">
        <v>12</v>
      </c>
      <c r="F297" s="656"/>
      <c r="G297" s="656"/>
      <c r="H297" s="656"/>
      <c r="I297" s="656"/>
    </row>
    <row r="298" spans="3:9" x14ac:dyDescent="0.3">
      <c r="C298" s="123"/>
      <c r="D298" s="435"/>
      <c r="E298" s="428"/>
      <c r="F298" s="428"/>
      <c r="G298" s="428"/>
      <c r="H298" s="428"/>
      <c r="I298" s="428"/>
    </row>
    <row r="299" spans="3:9" x14ac:dyDescent="0.3">
      <c r="C299" s="123"/>
      <c r="D299" s="435"/>
      <c r="E299" s="655" t="s">
        <v>784</v>
      </c>
      <c r="F299" s="655"/>
      <c r="G299" s="655"/>
      <c r="H299" s="655"/>
      <c r="I299" s="655"/>
    </row>
    <row r="300" spans="3:9" x14ac:dyDescent="0.3">
      <c r="C300" s="123"/>
      <c r="D300" s="435"/>
      <c r="E300" s="655" t="s">
        <v>785</v>
      </c>
      <c r="F300" s="655"/>
      <c r="G300" s="655"/>
      <c r="H300" s="655"/>
      <c r="I300" s="655"/>
    </row>
    <row r="301" spans="3:9" x14ac:dyDescent="0.3">
      <c r="C301" s="123"/>
      <c r="D301" s="435"/>
      <c r="E301" s="654" t="s">
        <v>1027</v>
      </c>
      <c r="F301" s="654"/>
      <c r="G301" s="654"/>
      <c r="H301" s="654"/>
      <c r="I301" s="654"/>
    </row>
    <row r="302" spans="3:9" x14ac:dyDescent="0.3">
      <c r="C302" s="123"/>
      <c r="D302" s="435"/>
      <c r="E302" s="654" t="s">
        <v>786</v>
      </c>
      <c r="F302" s="654"/>
      <c r="G302" s="654"/>
      <c r="H302" s="654"/>
      <c r="I302" s="654"/>
    </row>
    <row r="303" spans="3:9" x14ac:dyDescent="0.3">
      <c r="C303" s="123"/>
      <c r="D303" s="435"/>
      <c r="E303" s="490"/>
      <c r="F303" s="490"/>
      <c r="G303" s="490"/>
      <c r="H303" s="490"/>
      <c r="I303" s="490"/>
    </row>
    <row r="304" spans="3:9" x14ac:dyDescent="0.3">
      <c r="C304" s="123"/>
      <c r="D304" s="435"/>
      <c r="E304" s="490"/>
      <c r="F304" s="490"/>
      <c r="G304" s="490"/>
      <c r="H304" s="490"/>
      <c r="I304" s="490"/>
    </row>
    <row r="305" spans="3:13" x14ac:dyDescent="0.3">
      <c r="C305" s="123"/>
      <c r="D305" s="435"/>
      <c r="G305" s="528" t="s">
        <v>788</v>
      </c>
      <c r="I305" s="528" t="s">
        <v>789</v>
      </c>
    </row>
    <row r="306" spans="3:13" ht="19.5" thickBot="1" x14ac:dyDescent="0.35">
      <c r="C306" s="123"/>
      <c r="E306" s="432" t="s">
        <v>1085</v>
      </c>
      <c r="F306" s="465"/>
      <c r="G306" s="440" t="s">
        <v>1029</v>
      </c>
      <c r="H306" s="495"/>
      <c r="I306" s="440" t="s">
        <v>1029</v>
      </c>
    </row>
    <row r="307" spans="3:13" ht="19.5" thickTop="1" x14ac:dyDescent="0.3">
      <c r="C307" s="123"/>
      <c r="E307" s="436" t="s">
        <v>153</v>
      </c>
      <c r="F307" s="436"/>
      <c r="G307" s="441">
        <f>+'ERF Sistema Julio-2021'!H56</f>
        <v>0</v>
      </c>
      <c r="H307" s="446"/>
      <c r="I307" s="456">
        <f>+'ERF Sistema Julio-2021'!I56</f>
        <v>444784.4</v>
      </c>
    </row>
    <row r="308" spans="3:13" x14ac:dyDescent="0.3">
      <c r="C308" s="123"/>
      <c r="E308" s="436" t="s">
        <v>960</v>
      </c>
      <c r="F308" s="436"/>
      <c r="G308" s="441">
        <f>+'ERF Sistema Julio-2021'!H57</f>
        <v>30190.179999999993</v>
      </c>
      <c r="H308" s="446"/>
      <c r="I308" s="456">
        <f>+'ERF Sistema Julio-2021'!I57</f>
        <v>188896.36</v>
      </c>
    </row>
    <row r="309" spans="3:13" x14ac:dyDescent="0.3">
      <c r="C309" s="123"/>
      <c r="E309" s="436" t="s">
        <v>961</v>
      </c>
      <c r="F309" s="436"/>
      <c r="G309" s="441">
        <f>+'ERF Sistema Julio-2021'!H64</f>
        <v>387800</v>
      </c>
      <c r="H309" s="446"/>
      <c r="I309" s="456">
        <f>+'ERF Sistema Julio-2021'!I64</f>
        <v>28899378.309999999</v>
      </c>
    </row>
    <row r="310" spans="3:13" x14ac:dyDescent="0.3">
      <c r="C310" s="123"/>
      <c r="E310" s="436" t="s">
        <v>121</v>
      </c>
      <c r="F310" s="436"/>
      <c r="G310" s="441">
        <f>+'ERF Sistema Julio-2021'!H40</f>
        <v>4270175.6000000015</v>
      </c>
      <c r="H310" s="446"/>
      <c r="I310" s="456">
        <f>+'ERF Sistema Julio-2021'!I40</f>
        <v>29201333.43</v>
      </c>
    </row>
    <row r="311" spans="3:13" x14ac:dyDescent="0.3">
      <c r="C311" s="123"/>
      <c r="E311" s="436" t="s">
        <v>129</v>
      </c>
      <c r="F311" s="436"/>
      <c r="G311" s="441">
        <f>+'ERF Sistema Julio-2021'!H44</f>
        <v>150000</v>
      </c>
      <c r="H311" s="446"/>
      <c r="I311" s="456">
        <f>+'ERF Sistema Julio-2021'!I44</f>
        <v>1922522.46</v>
      </c>
    </row>
    <row r="312" spans="3:13" x14ac:dyDescent="0.3">
      <c r="C312" s="123"/>
      <c r="D312" s="123"/>
      <c r="E312" s="436" t="s">
        <v>141</v>
      </c>
      <c r="F312" s="436"/>
      <c r="G312" s="441">
        <f>+'ERF Sistema Julio-2021'!H50</f>
        <v>197494.83999999985</v>
      </c>
      <c r="H312" s="446"/>
      <c r="I312" s="456">
        <f>+'ERF Sistema Julio-2021'!I50</f>
        <v>1969446.15</v>
      </c>
    </row>
    <row r="313" spans="3:13" x14ac:dyDescent="0.3">
      <c r="C313" s="123"/>
      <c r="D313" s="123"/>
      <c r="E313" s="436" t="s">
        <v>191</v>
      </c>
      <c r="F313" s="436"/>
      <c r="G313" s="441">
        <f>+'ERF Sistema Julio-2021'!H85</f>
        <v>1920.7399999999907</v>
      </c>
      <c r="H313" s="446"/>
      <c r="I313" s="456">
        <f>+'ERF Sistema Julio-2021'!I85</f>
        <v>1941646.83</v>
      </c>
    </row>
    <row r="314" spans="3:13" x14ac:dyDescent="0.3">
      <c r="C314" s="123"/>
      <c r="D314" s="123"/>
      <c r="E314" s="436" t="s">
        <v>147</v>
      </c>
      <c r="F314" s="436"/>
      <c r="G314" s="441">
        <f>+'ERF Sistema Julio-2021'!H53</f>
        <v>1986880.0099999998</v>
      </c>
      <c r="H314" s="446"/>
      <c r="I314" s="456">
        <f>+'ERF Sistema Julio-2021'!I53</f>
        <v>9705969.9299999997</v>
      </c>
    </row>
    <row r="315" spans="3:13" x14ac:dyDescent="0.3">
      <c r="C315" s="123"/>
      <c r="D315" s="123"/>
      <c r="E315" s="436" t="s">
        <v>117</v>
      </c>
      <c r="F315" s="436"/>
      <c r="G315" s="441">
        <f>+'ERF Sistema Julio-2021'!H38</f>
        <v>1894373.3599999994</v>
      </c>
      <c r="H315" s="446"/>
      <c r="I315" s="456">
        <f>+'ERF Sistema Julio-2021'!I38</f>
        <v>15948739.25</v>
      </c>
    </row>
    <row r="316" spans="3:13" x14ac:dyDescent="0.3">
      <c r="C316" s="123"/>
      <c r="D316" s="123"/>
      <c r="E316" s="436" t="s">
        <v>964</v>
      </c>
      <c r="F316" s="436"/>
      <c r="G316" s="441">
        <f>+'ERF Sistema Julio-2021'!H79</f>
        <v>1021669.27</v>
      </c>
      <c r="H316" s="446"/>
      <c r="I316" s="456">
        <f>+'ERF Sistema Julio-2021'!I79</f>
        <v>2990497.1</v>
      </c>
    </row>
    <row r="317" spans="3:13" x14ac:dyDescent="0.3">
      <c r="C317" s="123"/>
      <c r="D317" s="123"/>
      <c r="E317" s="436" t="s">
        <v>867</v>
      </c>
      <c r="F317" s="436"/>
      <c r="G317" s="456">
        <f>SUM('ERF Sistema Julio-2021'!H39,'ERF Sistema Julio-2021'!H41:H43,'ERF Sistema Julio-2021'!H45:H49,'ERF Sistema Julio-2021'!H51:H52,'ERF Sistema Julio-2021'!H54:H55,'ERF Sistema Julio-2021'!H58:H63,'ERF Sistema Julio-2021'!H65:H78,'ERF Sistema Julio-2021'!H80:H84,'ERF Sistema Julio-2021'!H86:H87)</f>
        <v>8261224.6600000011</v>
      </c>
      <c r="H317" s="446"/>
      <c r="I317" s="456">
        <f>SUM('ERF Sistema Julio-2021'!I39,'ERF Sistema Julio-2021'!I41:I43,'ERF Sistema Julio-2021'!I45:I49,'ERF Sistema Julio-2021'!I51:I52,'ERF Sistema Julio-2021'!I54:I55,'ERF Sistema Julio-2021'!I58:I63,'ERF Sistema Julio-2021'!I65:I78,'ERF Sistema Julio-2021'!I80:I84,'ERF Sistema Julio-2021'!I86:I87)</f>
        <v>43248499.309999987</v>
      </c>
    </row>
    <row r="318" spans="3:13" ht="19.5" thickBot="1" x14ac:dyDescent="0.35">
      <c r="C318" s="123"/>
      <c r="D318" s="123"/>
      <c r="E318" s="438" t="s">
        <v>639</v>
      </c>
      <c r="G318" s="498">
        <f>SUM(G307:G317)</f>
        <v>18201728.66</v>
      </c>
      <c r="I318" s="498">
        <f>SUM(I307:I317)</f>
        <v>136461713.52999997</v>
      </c>
      <c r="M318" s="304"/>
    </row>
    <row r="319" spans="3:13" ht="19.5" thickTop="1" x14ac:dyDescent="0.3">
      <c r="C319" s="123"/>
      <c r="D319" s="123"/>
      <c r="E319" s="438"/>
      <c r="G319" s="500"/>
      <c r="I319" s="501"/>
    </row>
    <row r="320" spans="3:13" x14ac:dyDescent="0.3">
      <c r="C320" s="123"/>
      <c r="D320" s="123"/>
      <c r="E320" s="438"/>
      <c r="G320" s="528" t="s">
        <v>788</v>
      </c>
      <c r="I320" s="528" t="s">
        <v>789</v>
      </c>
    </row>
    <row r="321" spans="3:9" ht="19.5" thickBot="1" x14ac:dyDescent="0.35">
      <c r="C321" s="123"/>
      <c r="D321" s="123"/>
      <c r="E321" s="432" t="s">
        <v>1086</v>
      </c>
      <c r="F321" s="494"/>
      <c r="G321" s="440" t="s">
        <v>1029</v>
      </c>
      <c r="I321" s="440" t="s">
        <v>1029</v>
      </c>
    </row>
    <row r="322" spans="3:9" ht="19.5" thickTop="1" x14ac:dyDescent="0.3">
      <c r="C322" s="123"/>
      <c r="D322" s="123"/>
      <c r="E322" s="434" t="s">
        <v>952</v>
      </c>
      <c r="F322" s="502"/>
      <c r="G322" s="456">
        <f>+'ERF Sistema Julio-2021'!H88</f>
        <v>2153730.4800000004</v>
      </c>
      <c r="H322" s="456"/>
      <c r="I322" s="456">
        <f>+'ERF Sistema Julio-2021'!I88</f>
        <v>15072286.32</v>
      </c>
    </row>
    <row r="323" spans="3:9" x14ac:dyDescent="0.3">
      <c r="C323" s="123"/>
      <c r="D323" s="123"/>
      <c r="E323" s="434" t="s">
        <v>953</v>
      </c>
      <c r="F323" s="502"/>
      <c r="G323" s="456">
        <f>+'ERF Sistema Julio-2021'!H89</f>
        <v>668938.69000000041</v>
      </c>
      <c r="H323" s="456"/>
      <c r="I323" s="456">
        <f>+'ERF Sistema Julio-2021'!I89</f>
        <v>5115181.95</v>
      </c>
    </row>
    <row r="324" spans="3:9" x14ac:dyDescent="0.3">
      <c r="C324" s="123"/>
      <c r="D324" s="123"/>
      <c r="E324" s="434" t="s">
        <v>954</v>
      </c>
      <c r="F324" s="502"/>
      <c r="G324" s="456">
        <f>+'ERF Sistema Julio-2021'!H90</f>
        <v>13542.649999999994</v>
      </c>
      <c r="H324" s="456"/>
      <c r="I324" s="456">
        <f>+'ERF Sistema Julio-2021'!I90</f>
        <v>90790.47</v>
      </c>
    </row>
    <row r="325" spans="3:9" x14ac:dyDescent="0.3">
      <c r="C325" s="123"/>
      <c r="D325" s="123"/>
      <c r="E325" s="434" t="s">
        <v>955</v>
      </c>
      <c r="F325" s="502"/>
      <c r="G325" s="456">
        <f>+'ERF Sistema Julio-2021'!H91</f>
        <v>189859.38000000012</v>
      </c>
      <c r="H325" s="456"/>
      <c r="I325" s="456">
        <f>+'ERF Sistema Julio-2021'!I91</f>
        <v>1305632.52</v>
      </c>
    </row>
    <row r="326" spans="3:9" x14ac:dyDescent="0.3">
      <c r="C326" s="123"/>
      <c r="D326" s="123"/>
      <c r="E326" s="434" t="s">
        <v>354</v>
      </c>
      <c r="F326" s="502"/>
      <c r="G326" s="456">
        <f>+'ERF Sistema Julio-2021'!H92</f>
        <v>752500.5</v>
      </c>
      <c r="H326" s="456"/>
      <c r="I326" s="456">
        <f>+'ERF Sistema Julio-2021'!I92</f>
        <v>5264459.01</v>
      </c>
    </row>
    <row r="327" spans="3:9" x14ac:dyDescent="0.3">
      <c r="C327" s="123"/>
      <c r="D327" s="123"/>
      <c r="E327" s="434" t="s">
        <v>356</v>
      </c>
      <c r="F327" s="502"/>
      <c r="G327" s="456">
        <f>+'ERF Sistema Julio-2021'!H93</f>
        <v>52715.94</v>
      </c>
      <c r="H327" s="456"/>
      <c r="I327" s="456">
        <f>+'ERF Sistema Julio-2021'!I93</f>
        <v>390482.86</v>
      </c>
    </row>
    <row r="328" spans="3:9" x14ac:dyDescent="0.3">
      <c r="C328" s="123"/>
      <c r="D328" s="123"/>
      <c r="E328" s="434" t="s">
        <v>891</v>
      </c>
      <c r="F328" s="502"/>
      <c r="G328" s="456">
        <f>+'ERF Sistema Julio-2021'!H94</f>
        <v>229467.84000000008</v>
      </c>
      <c r="H328" s="456"/>
      <c r="I328" s="456">
        <f>+'ERF Sistema Julio-2021'!I94</f>
        <v>1546473.99</v>
      </c>
    </row>
    <row r="329" spans="3:9" x14ac:dyDescent="0.3">
      <c r="C329" s="123"/>
      <c r="D329" s="123"/>
      <c r="E329" s="434" t="s">
        <v>956</v>
      </c>
      <c r="F329" s="502"/>
      <c r="G329" s="456">
        <f>+'ERF Sistema Julio-2021'!H95</f>
        <v>2738380.3199999984</v>
      </c>
      <c r="H329" s="456"/>
      <c r="I329" s="456">
        <f>+'ERF Sistema Julio-2021'!I95</f>
        <v>19168662.239999998</v>
      </c>
    </row>
    <row r="330" spans="3:9" x14ac:dyDescent="0.3">
      <c r="C330" s="123"/>
      <c r="D330" s="123"/>
      <c r="E330" s="434" t="s">
        <v>362</v>
      </c>
      <c r="F330" s="502"/>
      <c r="G330" s="456">
        <f>+'ERF Sistema Julio-2021'!H96</f>
        <v>1283898.58</v>
      </c>
      <c r="H330" s="456"/>
      <c r="I330" s="456">
        <f>+'ERF Sistema Julio-2021'!I96</f>
        <v>8987290.0600000005</v>
      </c>
    </row>
    <row r="331" spans="3:9" x14ac:dyDescent="0.3">
      <c r="C331" s="123"/>
      <c r="D331" s="123"/>
      <c r="E331" s="434" t="s">
        <v>935</v>
      </c>
      <c r="F331" s="502"/>
      <c r="G331" s="456">
        <f>+'ERF Sistema Julio-2021'!H97</f>
        <v>411963.91000000015</v>
      </c>
      <c r="H331" s="456"/>
      <c r="I331" s="456">
        <f>+'ERF Sistema Julio-2021'!I97</f>
        <v>2883747.39</v>
      </c>
    </row>
    <row r="332" spans="3:9" ht="19.5" thickBot="1" x14ac:dyDescent="0.35">
      <c r="C332" s="123"/>
      <c r="D332" s="123"/>
      <c r="E332" s="438" t="s">
        <v>639</v>
      </c>
      <c r="G332" s="498">
        <f>SUM(G322:G331)</f>
        <v>8494998.2899999991</v>
      </c>
      <c r="H332" s="497"/>
      <c r="I332" s="498">
        <f>SUM(I322:I331)</f>
        <v>59825006.809999995</v>
      </c>
    </row>
    <row r="333" spans="3:9" ht="19.5" thickTop="1" x14ac:dyDescent="0.3">
      <c r="C333" s="123"/>
      <c r="D333" s="123"/>
      <c r="E333" s="438"/>
      <c r="G333" s="500"/>
      <c r="I333" s="501"/>
    </row>
    <row r="334" spans="3:9" x14ac:dyDescent="0.3">
      <c r="C334" s="123"/>
      <c r="D334" s="123"/>
      <c r="E334" s="438"/>
      <c r="G334" s="528" t="s">
        <v>788</v>
      </c>
      <c r="I334" s="528" t="s">
        <v>789</v>
      </c>
    </row>
    <row r="335" spans="3:9" ht="19.5" thickBot="1" x14ac:dyDescent="0.35">
      <c r="C335" s="123"/>
      <c r="D335" s="123"/>
      <c r="E335" s="432" t="s">
        <v>1087</v>
      </c>
      <c r="F335" s="465"/>
      <c r="G335" s="440" t="s">
        <v>1029</v>
      </c>
      <c r="I335" s="440" t="s">
        <v>1029</v>
      </c>
    </row>
    <row r="336" spans="3:9" ht="19.5" thickTop="1" x14ac:dyDescent="0.3">
      <c r="C336" s="123"/>
      <c r="D336" s="123"/>
      <c r="E336" s="436" t="s">
        <v>199</v>
      </c>
      <c r="F336" s="436"/>
      <c r="G336" s="441">
        <f>+'ERF Sistema Julio-2021'!H98</f>
        <v>153536.25</v>
      </c>
      <c r="H336" s="446"/>
      <c r="I336" s="456">
        <f>+'ERF Sistema Julio-2021'!I98</f>
        <v>994228.5</v>
      </c>
    </row>
    <row r="337" spans="3:9" x14ac:dyDescent="0.3">
      <c r="C337" s="123"/>
      <c r="D337" s="123"/>
      <c r="E337" s="436" t="s">
        <v>201</v>
      </c>
      <c r="F337" s="436"/>
      <c r="G337" s="441">
        <f>+'ERF Sistema Julio-2021'!H99</f>
        <v>-8399.6200000000026</v>
      </c>
      <c r="H337" s="446"/>
      <c r="I337" s="456">
        <f>+'ERF Sistema Julio-2021'!I99</f>
        <v>57505.32</v>
      </c>
    </row>
    <row r="338" spans="3:9" x14ac:dyDescent="0.3">
      <c r="C338" s="123"/>
      <c r="D338" s="123"/>
      <c r="E338" s="436" t="s">
        <v>203</v>
      </c>
      <c r="F338" s="436"/>
      <c r="G338" s="441">
        <f>+'ERF Sistema Julio-2021'!H100</f>
        <v>891011.91000000015</v>
      </c>
      <c r="H338" s="446"/>
      <c r="I338" s="456">
        <f>+'ERF Sistema Julio-2021'!I100</f>
        <v>4548080.71</v>
      </c>
    </row>
    <row r="339" spans="3:9" x14ac:dyDescent="0.3">
      <c r="C339" s="123"/>
      <c r="D339" s="123"/>
      <c r="E339" s="436" t="s">
        <v>1045</v>
      </c>
      <c r="F339" s="436"/>
      <c r="G339" s="441">
        <f>+'ERF Sistema Julio-2021'!H101</f>
        <v>1717012.56</v>
      </c>
      <c r="H339" s="446"/>
      <c r="I339" s="456">
        <f>+'ERF Sistema Julio-2021'!I101</f>
        <v>1717012.56</v>
      </c>
    </row>
    <row r="340" spans="3:9" ht="19.5" thickBot="1" x14ac:dyDescent="0.35">
      <c r="C340" s="123"/>
      <c r="D340" s="123"/>
      <c r="E340" s="438" t="s">
        <v>639</v>
      </c>
      <c r="G340" s="498">
        <f>SUM(G336:G339)</f>
        <v>2753161.1</v>
      </c>
      <c r="I340" s="498">
        <f>SUM(I336:I339)</f>
        <v>7316827.0899999999</v>
      </c>
    </row>
    <row r="341" spans="3:9" ht="19.5" thickTop="1" x14ac:dyDescent="0.3">
      <c r="C341" s="123"/>
      <c r="D341" s="123"/>
      <c r="G341" s="500"/>
    </row>
    <row r="342" spans="3:9" x14ac:dyDescent="0.3">
      <c r="C342" s="123"/>
      <c r="D342" s="123"/>
      <c r="G342" s="528" t="s">
        <v>788</v>
      </c>
      <c r="I342" s="528" t="s">
        <v>789</v>
      </c>
    </row>
    <row r="343" spans="3:9" ht="19.5" thickBot="1" x14ac:dyDescent="0.35">
      <c r="C343" s="123"/>
      <c r="D343" s="123"/>
      <c r="E343" s="432" t="s">
        <v>1088</v>
      </c>
      <c r="F343" s="494"/>
      <c r="G343" s="440" t="s">
        <v>1029</v>
      </c>
      <c r="I343" s="440" t="s">
        <v>1029</v>
      </c>
    </row>
    <row r="344" spans="3:9" ht="19.5" thickTop="1" x14ac:dyDescent="0.3">
      <c r="C344" s="123"/>
      <c r="D344" s="123"/>
      <c r="E344" s="436" t="s">
        <v>211</v>
      </c>
      <c r="G344" s="441">
        <f>+'ERF Sistema Julio-2021'!H103</f>
        <v>28000</v>
      </c>
      <c r="I344" s="456">
        <f>+'ERF Sistema Julio-2021'!I103</f>
        <v>187000</v>
      </c>
    </row>
    <row r="345" spans="3:9" x14ac:dyDescent="0.3">
      <c r="C345" s="123"/>
      <c r="D345" s="123"/>
      <c r="E345" s="436" t="s">
        <v>215</v>
      </c>
      <c r="G345" s="441">
        <f>+'ERF Sistema Julio-2021'!H104</f>
        <v>1567440</v>
      </c>
      <c r="I345" s="456">
        <f>+'ERF Sistema Julio-2021'!I104</f>
        <v>10511060</v>
      </c>
    </row>
    <row r="346" spans="3:9" x14ac:dyDescent="0.3">
      <c r="C346" s="123"/>
      <c r="D346" s="123"/>
      <c r="E346" s="436" t="s">
        <v>219</v>
      </c>
      <c r="G346" s="441">
        <f>+'ERF Sistema Julio-2021'!H105</f>
        <v>1028299.9999999998</v>
      </c>
      <c r="I346" s="456">
        <f>+'ERF Sistema Julio-2021'!I105</f>
        <v>2881672.28</v>
      </c>
    </row>
    <row r="347" spans="3:9" x14ac:dyDescent="0.3">
      <c r="C347" s="123"/>
      <c r="D347" s="123"/>
      <c r="E347" s="436" t="s">
        <v>221</v>
      </c>
      <c r="G347" s="441">
        <f>+'ERF Sistema Julio-2021'!H106</f>
        <v>191929.75999999978</v>
      </c>
      <c r="I347" s="456">
        <f>+'ERF Sistema Julio-2021'!I106</f>
        <v>3619470.9</v>
      </c>
    </row>
    <row r="348" spans="3:9" ht="19.5" thickBot="1" x14ac:dyDescent="0.35">
      <c r="C348" s="123"/>
      <c r="D348" s="123"/>
      <c r="E348" s="438" t="s">
        <v>639</v>
      </c>
      <c r="G348" s="498">
        <f>SUM(G344:G347)</f>
        <v>2815669.76</v>
      </c>
      <c r="I348" s="498">
        <f>SUM(I344:I347)</f>
        <v>17199203.18</v>
      </c>
    </row>
    <row r="349" spans="3:9" ht="19.5" thickTop="1" x14ac:dyDescent="0.3">
      <c r="C349" s="123"/>
      <c r="D349" s="123"/>
    </row>
    <row r="350" spans="3:9" x14ac:dyDescent="0.3">
      <c r="C350" s="123"/>
      <c r="D350" s="123"/>
      <c r="G350" s="528" t="s">
        <v>788</v>
      </c>
      <c r="I350" s="528" t="s">
        <v>789</v>
      </c>
    </row>
    <row r="351" spans="3:9" ht="19.5" thickBot="1" x14ac:dyDescent="0.35">
      <c r="C351" s="123"/>
      <c r="D351" s="123"/>
      <c r="E351" s="491" t="s">
        <v>1089</v>
      </c>
      <c r="F351" s="494"/>
      <c r="G351" s="440" t="s">
        <v>1029</v>
      </c>
      <c r="I351" s="440" t="s">
        <v>1029</v>
      </c>
    </row>
    <row r="352" spans="3:9" ht="19.5" thickTop="1" x14ac:dyDescent="0.3">
      <c r="C352" s="123"/>
      <c r="D352" s="123"/>
      <c r="E352" s="435" t="s">
        <v>61</v>
      </c>
      <c r="G352" s="496">
        <f>+'ERF Sistema Julio-2021'!H13</f>
        <v>1477476.1899999995</v>
      </c>
      <c r="I352" s="496">
        <f>+'ERF Sistema Julio-2021'!I13</f>
        <v>13704002.15</v>
      </c>
    </row>
    <row r="353" spans="3:9" x14ac:dyDescent="0.3">
      <c r="C353" s="123"/>
      <c r="D353" s="123"/>
      <c r="E353" s="435" t="s">
        <v>207</v>
      </c>
      <c r="G353" s="496">
        <f>-'ERF Sistema Julio-2021'!H102</f>
        <v>-2299290.8299999982</v>
      </c>
      <c r="I353" s="496">
        <f>-'ERF Sistema Julio-2021'!I102</f>
        <v>-38633931.439999998</v>
      </c>
    </row>
    <row r="354" spans="3:9" ht="19.5" thickBot="1" x14ac:dyDescent="0.35">
      <c r="C354" s="123"/>
      <c r="D354" s="123"/>
      <c r="E354" s="438" t="s">
        <v>639</v>
      </c>
      <c r="G354" s="498">
        <f>+G352+G353</f>
        <v>-821814.63999999873</v>
      </c>
      <c r="I354" s="498">
        <f>+I352+I353</f>
        <v>-24929929.289999999</v>
      </c>
    </row>
    <row r="355" spans="3:9" ht="19.5" thickTop="1" x14ac:dyDescent="0.3">
      <c r="C355" s="123"/>
      <c r="D355" s="123"/>
      <c r="E355" s="438"/>
      <c r="G355" s="529"/>
      <c r="I355" s="529"/>
    </row>
    <row r="356" spans="3:9" x14ac:dyDescent="0.3">
      <c r="C356" s="123"/>
      <c r="D356" s="123"/>
      <c r="E356" s="438"/>
      <c r="G356" s="529"/>
      <c r="I356" s="529"/>
    </row>
    <row r="357" spans="3:9" x14ac:dyDescent="0.3">
      <c r="C357" s="123"/>
      <c r="D357" s="123"/>
      <c r="E357" s="438"/>
      <c r="G357" s="529"/>
      <c r="I357" s="529"/>
    </row>
    <row r="358" spans="3:9" x14ac:dyDescent="0.3">
      <c r="C358" s="123"/>
      <c r="D358" s="123"/>
      <c r="E358" s="438"/>
      <c r="G358" s="529"/>
      <c r="I358" s="529"/>
    </row>
    <row r="359" spans="3:9" x14ac:dyDescent="0.3">
      <c r="C359" s="123"/>
      <c r="D359" s="123"/>
      <c r="E359" s="438"/>
      <c r="G359" s="529"/>
      <c r="I359" s="529"/>
    </row>
    <row r="360" spans="3:9" x14ac:dyDescent="0.3">
      <c r="C360" s="123"/>
      <c r="D360" s="123"/>
      <c r="E360" s="438"/>
      <c r="G360" s="529"/>
      <c r="I360" s="529"/>
    </row>
    <row r="361" spans="3:9" x14ac:dyDescent="0.3">
      <c r="C361" s="123"/>
      <c r="D361" s="123"/>
      <c r="E361" s="438"/>
      <c r="G361" s="529"/>
      <c r="I361" s="529"/>
    </row>
    <row r="362" spans="3:9" x14ac:dyDescent="0.3">
      <c r="C362" s="123"/>
      <c r="D362" s="123"/>
    </row>
    <row r="365" spans="3:9" x14ac:dyDescent="0.3">
      <c r="C365" s="123"/>
      <c r="D365" s="123"/>
      <c r="E365" s="656">
        <v>13</v>
      </c>
      <c r="F365" s="656"/>
      <c r="G365" s="656"/>
      <c r="H365" s="656"/>
      <c r="I365" s="656"/>
    </row>
    <row r="366" spans="3:9" ht="18" x14ac:dyDescent="0.25">
      <c r="C366" s="123"/>
      <c r="D366" s="123"/>
      <c r="E366" s="428"/>
      <c r="F366" s="428"/>
      <c r="G366" s="428"/>
      <c r="H366" s="428"/>
      <c r="I366" s="428"/>
    </row>
  </sheetData>
  <mergeCells count="24">
    <mergeCell ref="E233:K233"/>
    <mergeCell ref="E231:K231"/>
    <mergeCell ref="E232:K232"/>
    <mergeCell ref="E80:K80"/>
    <mergeCell ref="E81:K81"/>
    <mergeCell ref="E143:K143"/>
    <mergeCell ref="E144:K144"/>
    <mergeCell ref="E145:K145"/>
    <mergeCell ref="E230:K230"/>
    <mergeCell ref="E146:K146"/>
    <mergeCell ref="E227:I227"/>
    <mergeCell ref="E141:I141"/>
    <mergeCell ref="E301:I301"/>
    <mergeCell ref="E302:I302"/>
    <mergeCell ref="E365:I365"/>
    <mergeCell ref="E297:I297"/>
    <mergeCell ref="E299:I299"/>
    <mergeCell ref="E300:I300"/>
    <mergeCell ref="E2:K2"/>
    <mergeCell ref="E4:K4"/>
    <mergeCell ref="E5:K5"/>
    <mergeCell ref="E78:K78"/>
    <mergeCell ref="E79:K79"/>
    <mergeCell ref="E75:I75"/>
  </mergeCells>
  <pageMargins left="0.23622047244094491" right="0.23622047244094491" top="0.74803149606299213" bottom="0.74803149606299213" header="0.31496062992125984" footer="0.31496062992125984"/>
  <pageSetup scale="53" orientation="portrait" r:id="rId1"/>
  <rowBreaks count="4" manualBreakCount="4">
    <brk id="75" max="9" man="1"/>
    <brk id="141" max="9" man="1"/>
    <brk id="228" max="9" man="1"/>
    <brk id="2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ESF Julio-2021</vt:lpstr>
      <vt:lpstr>BG JULIO DIGECOG Transparencia</vt:lpstr>
      <vt:lpstr>Balance General Julio 2021</vt:lpstr>
      <vt:lpstr>Mayor General sistema Julio2021</vt:lpstr>
      <vt:lpstr>ERF Julio-2021</vt:lpstr>
      <vt:lpstr>EF'sep-2020 (2)</vt:lpstr>
      <vt:lpstr>ERF Sistema Julio-2021</vt:lpstr>
      <vt:lpstr>Notas</vt:lpstr>
      <vt:lpstr>Notas FINAL</vt:lpstr>
      <vt:lpstr>Estado Situacion Financiera</vt:lpstr>
      <vt:lpstr>Estado de Rendimiento Financier</vt:lpstr>
      <vt:lpstr>Mayor General Aficore 09-20</vt:lpstr>
      <vt:lpstr>Estado resultados Aficore 09-20</vt:lpstr>
      <vt:lpstr>Balanza de Comprobacion</vt:lpstr>
      <vt:lpstr>Hoja1</vt:lpstr>
      <vt:lpstr>Hoja2</vt:lpstr>
      <vt:lpstr>Calculo Prima</vt:lpstr>
      <vt:lpstr>'ESF Julio-2021'!Área_de_impresión</vt:lpstr>
      <vt:lpstr>Notas!Área_de_impresión</vt:lpstr>
      <vt:lpstr>'Notas FINAL'!Área_de_impresión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Sofia Romero</cp:lastModifiedBy>
  <cp:lastPrinted>2021-08-06T15:29:35Z</cp:lastPrinted>
  <dcterms:created xsi:type="dcterms:W3CDTF">2020-09-17T16:41:02Z</dcterms:created>
  <dcterms:modified xsi:type="dcterms:W3CDTF">2021-10-25T13:24:40Z</dcterms:modified>
</cp:coreProperties>
</file>