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Julio" sheetId="3" r:id="rId1"/>
    <sheet name="Hoja1" sheetId="2" r:id="rId2"/>
  </sheets>
  <definedNames>
    <definedName name="_xlnm.Print_Area" localSheetId="0">Julio!$A$1:$M$126</definedName>
    <definedName name="_xlnm.Print_Titles" localSheetId="0">Julio!$4:$4</definedName>
  </definedNames>
  <calcPr calcId="145621"/>
</workbook>
</file>

<file path=xl/calcChain.xml><?xml version="1.0" encoding="utf-8"?>
<calcChain xmlns="http://schemas.openxmlformats.org/spreadsheetml/2006/main">
  <c r="M6" i="3" l="1"/>
  <c r="M14" i="3"/>
  <c r="M58" i="3"/>
  <c r="M61" i="3"/>
  <c r="M62" i="3"/>
  <c r="M63" i="3"/>
  <c r="M64" i="3"/>
  <c r="M65" i="3"/>
  <c r="M66" i="3"/>
  <c r="M67" i="3"/>
  <c r="M68" i="3"/>
  <c r="M60" i="3"/>
  <c r="M38" i="3"/>
  <c r="M45" i="3"/>
  <c r="M26" i="3"/>
  <c r="M40" i="3"/>
  <c r="M29" i="3"/>
  <c r="M30" i="3"/>
  <c r="M31" i="3"/>
  <c r="M32" i="3"/>
  <c r="M33" i="3"/>
  <c r="M34" i="3"/>
  <c r="M35" i="3"/>
  <c r="M36" i="3"/>
  <c r="M28" i="3"/>
  <c r="M17" i="3"/>
  <c r="M18" i="3"/>
  <c r="M19" i="3"/>
  <c r="M20" i="3"/>
  <c r="M21" i="3"/>
  <c r="M22" i="3"/>
  <c r="M23" i="3"/>
  <c r="M24" i="3"/>
  <c r="M25" i="3"/>
  <c r="M16" i="3"/>
  <c r="M9" i="3"/>
  <c r="M10" i="3"/>
  <c r="M11" i="3"/>
  <c r="M12" i="3"/>
  <c r="M8" i="3"/>
  <c r="E58" i="3"/>
  <c r="E38" i="3"/>
  <c r="E26" i="3"/>
  <c r="E14" i="3"/>
  <c r="E6" i="3"/>
  <c r="D58" i="3"/>
  <c r="D38" i="3"/>
  <c r="D26" i="3"/>
  <c r="D14" i="3"/>
  <c r="D6" i="3"/>
  <c r="D88" i="3" l="1"/>
  <c r="D105" i="3" s="1"/>
  <c r="E88" i="3"/>
  <c r="E105" i="3" s="1"/>
  <c r="J64" i="3" l="1"/>
  <c r="L9" i="3"/>
  <c r="L8" i="3"/>
  <c r="L12" i="3"/>
  <c r="L11" i="3"/>
  <c r="P58" i="3"/>
  <c r="O58" i="3"/>
  <c r="N58" i="3"/>
  <c r="L58" i="3"/>
  <c r="K58" i="3"/>
  <c r="I58" i="3"/>
  <c r="H58" i="3"/>
  <c r="G58" i="3"/>
  <c r="F58" i="3"/>
  <c r="P38" i="3"/>
  <c r="O38" i="3"/>
  <c r="N38" i="3"/>
  <c r="L38" i="3"/>
  <c r="K38" i="3"/>
  <c r="J38" i="3"/>
  <c r="I38" i="3"/>
  <c r="H38" i="3"/>
  <c r="G38" i="3"/>
  <c r="F38" i="3"/>
  <c r="K30" i="3"/>
  <c r="K26" i="3" s="1"/>
  <c r="J30" i="3"/>
  <c r="I30" i="3"/>
  <c r="I26" i="3" s="1"/>
  <c r="H30" i="3"/>
  <c r="G30" i="3"/>
  <c r="P26" i="3"/>
  <c r="O26" i="3"/>
  <c r="N26" i="3"/>
  <c r="L26" i="3"/>
  <c r="J26" i="3"/>
  <c r="H26" i="3"/>
  <c r="F26" i="3"/>
  <c r="L24" i="3"/>
  <c r="L23" i="3"/>
  <c r="P14" i="3"/>
  <c r="O14" i="3"/>
  <c r="N14" i="3"/>
  <c r="K14" i="3"/>
  <c r="J14" i="3"/>
  <c r="I14" i="3"/>
  <c r="H14" i="3"/>
  <c r="G14" i="3"/>
  <c r="F14" i="3"/>
  <c r="P6" i="3"/>
  <c r="O6" i="3"/>
  <c r="N6" i="3"/>
  <c r="K6" i="3"/>
  <c r="J6" i="3"/>
  <c r="I6" i="3"/>
  <c r="H6" i="3"/>
  <c r="G6" i="3"/>
  <c r="F6" i="3"/>
  <c r="G26" i="3" l="1"/>
  <c r="G88" i="3" s="1"/>
  <c r="G105" i="3" s="1"/>
  <c r="J58" i="3"/>
  <c r="J88" i="3" s="1"/>
  <c r="J105" i="3" s="1"/>
  <c r="L14" i="3"/>
  <c r="K88" i="3"/>
  <c r="K105" i="3" s="1"/>
  <c r="F88" i="3"/>
  <c r="F105" i="3" s="1"/>
  <c r="N88" i="3"/>
  <c r="N105" i="3" s="1"/>
  <c r="H88" i="3"/>
  <c r="H105" i="3" s="1"/>
  <c r="O88" i="3"/>
  <c r="O105" i="3" s="1"/>
  <c r="I88" i="3"/>
  <c r="I105" i="3" s="1"/>
  <c r="P88" i="3"/>
  <c r="P105" i="3" s="1"/>
  <c r="L6" i="3"/>
  <c r="M88" i="3" l="1"/>
  <c r="M105" i="3" s="1"/>
  <c r="L88" i="3"/>
  <c r="L105" i="3" s="1"/>
</calcChain>
</file>

<file path=xl/sharedStrings.xml><?xml version="1.0" encoding="utf-8"?>
<sst xmlns="http://schemas.openxmlformats.org/spreadsheetml/2006/main" count="167" uniqueCount="167">
  <si>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</si>
  <si>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</si>
  <si>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</si>
  <si>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</si>
  <si>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</si>
  <si>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</si>
  <si>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</si>
  <si>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</si>
  <si>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</si>
  <si>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</si>
  <si>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</si>
  <si>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</si>
  <si>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</si>
  <si>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</si>
  <si>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</si>
  <si>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</si>
  <si>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</si>
  <si>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</si>
  <si>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</si>
  <si>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</si>
  <si>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</si>
  <si>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</si>
  <si>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</si>
  <si>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</si>
  <si>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</si>
  <si>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</si>
  <si>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</si>
  <si>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</si>
  <si>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</si>
  <si>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</si>
  <si>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</si>
  <si>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</si>
  <si>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</si>
  <si>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</si>
  <si>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</si>
  <si>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</si>
  <si>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</si>
  <si>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</si>
  <si>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</si>
  <si>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</si>
  <si>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</si>
  <si>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</si>
  <si>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</si>
  <si>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</si>
  <si>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</si>
  <si>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</si>
  <si>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</si>
  <si>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</si>
  <si>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</si>
  <si>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</si>
  <si>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</si>
  <si>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</si>
  <si>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</si>
  <si>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</si>
  <si>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</si>
  <si>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</si>
  <si>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</si>
  <si>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</si>
  <si>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</si>
  <si>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</si>
  <si>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</si>
  <si>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</si>
  <si>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</si>
  <si>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</si>
  <si>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</si>
  <si>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</si>
  <si>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</si>
  <si>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</si>
  <si>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</si>
  <si>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</si>
  <si>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</si>
  <si>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</si>
  <si>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</si>
  <si>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</si>
  <si>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</si>
  <si>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</si>
  <si>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</si>
  <si>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</si>
  <si>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</si>
  <si>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</si>
  <si>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</si>
  <si>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</si>
  <si>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</si>
  <si>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</si>
  <si>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</si>
  <si>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</si>
  <si>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</si>
  <si>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</si>
  <si>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</si>
  <si>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</si>
  <si>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</si>
  <si>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</si>
  <si>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</si>
  <si>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</si>
  <si>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</si>
  <si>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</si>
  <si>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</si>
  <si>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</si>
  <si>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</si>
  <si>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</si>
  <si>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</si>
  <si>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</si>
  <si>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</si>
  <si>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</si>
  <si>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</si>
  <si>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</si>
  <si>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</si>
  <si>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</si>
  <si>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</si>
  <si>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</si>
  <si>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</si>
  <si>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</si>
  <si>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</si>
  <si>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</si>
  <si>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</si>
  <si>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</si>
  <si>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</si>
  <si>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</si>
  <si>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</si>
  <si>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</si>
  <si>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</si>
  <si>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</si>
  <si>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</si>
  <si>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</si>
  <si>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</si>
  <si>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</si>
  <si>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</si>
  <si>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</si>
  <si>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</si>
  <si>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</si>
  <si>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</si>
  <si>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</si>
  <si>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</si>
  <si>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</si>
  <si>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</si>
  <si>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</si>
  <si>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</si>
  <si>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</si>
  <si>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</si>
  <si>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</si>
  <si>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</si>
  <si>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</si>
  <si>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</si>
  <si>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</si>
  <si>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</si>
  <si>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</si>
  <si>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</si>
  <si>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</si>
  <si>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</si>
  <si>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</si>
  <si>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</si>
  <si>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</si>
  <si>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</si>
  <si>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</si>
  <si>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</si>
  <si>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</si>
  <si>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</si>
  <si>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</si>
  <si>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</si>
  <si>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</si>
  <si>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</si>
  <si>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</si>
  <si>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</si>
  <si>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</si>
  <si>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ANNY LISBET SANTANA ESPINOSA                                                                                 ANALISTA DE PRESUPUESTO</t>
  </si>
  <si>
    <t>JUANA BENILDA FRIAS</t>
  </si>
  <si>
    <t>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</si>
</sst>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</cellStyleXfs>
  <cellXfs count="81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3" xfId="0" applyNumberFormat="1" applyFont="1" applyBorder="1" applyAlignment="1">
      <alignment horizontal="left" vertical="center" wrapText="1"/>
    </xf>
    <xf numFmtId="43" fontId="4" fillId="0" borderId="3" xfId="1" applyFont="1" applyBorder="1" applyAlignment="1">
      <alignment horizontal="right" vertical="center"/>
    </xf>
    <xf numFmtId="43" fontId="4" fillId="0" borderId="3" xfId="1" applyFont="1" applyBorder="1" applyAlignment="1">
      <alignment vertical="center"/>
    </xf>
    <xf numFmtId="43" fontId="2" fillId="0" borderId="3" xfId="1" applyFont="1" applyBorder="1" applyAlignment="1">
      <alignment horizontal="right" vertical="center"/>
    </xf>
    <xf numFmtId="43" fontId="2" fillId="0" borderId="3" xfId="1" applyFont="1" applyBorder="1" applyAlignment="1">
      <alignment vertical="center"/>
    </xf>
    <xf numFmtId="43" fontId="4" fillId="0" borderId="3" xfId="0" applyNumberFormat="1" applyFont="1" applyBorder="1" applyAlignment="1">
      <alignment horizontal="right" vertical="center"/>
    </xf>
    <xf numFmtId="43" fontId="4" fillId="0" borderId="3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2" fontId="2" fillId="0" borderId="3" xfId="1" applyNumberFormat="1" applyFont="1" applyBorder="1" applyAlignment="1">
      <alignment horizontal="right" vertical="center" wrapText="1"/>
    </xf>
    <xf numFmtId="43" fontId="4" fillId="3" borderId="3" xfId="1" applyFont="1" applyFill="1" applyBorder="1" applyAlignment="1">
      <alignment horizontal="right" vertical="center" wrapText="1"/>
    </xf>
    <xf numFmtId="43" fontId="4" fillId="3" borderId="3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right" vertical="center" wrapText="1"/>
    </xf>
    <xf numFmtId="43" fontId="4" fillId="0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/>
    </xf>
    <xf numFmtId="2" fontId="2" fillId="0" borderId="3" xfId="1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/>
    </xf>
    <xf numFmtId="2" fontId="2" fillId="0" borderId="3" xfId="1" applyNumberFormat="1" applyFont="1" applyBorder="1" applyAlignment="1">
      <alignment vertical="center"/>
    </xf>
    <xf numFmtId="0" fontId="2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/>
    <xf numFmtId="0" fontId="2" fillId="0" borderId="6" xfId="0" applyFont="1" applyBorder="1"/>
    <xf numFmtId="0" fontId="4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2021</a:t>
          </a:r>
          <a:endParaRPr lang="es-DO" sz="1400"/>
        </a:p>
        <a:p>
          <a:pPr algn="ctr"/>
          <a:r>
            <a:rPr lang="es-DO" sz="1400" b="1"/>
            <a:t>Período del 01/01/2021</a:t>
          </a:r>
          <a:r>
            <a:rPr lang="es-DO" sz="1400" b="1" baseline="0"/>
            <a:t> </a:t>
          </a:r>
          <a:r>
            <a:rPr lang="es-DO" sz="1400" b="1"/>
            <a:t> al 31/07/2021</a:t>
          </a: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20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480390</xdr:colOff>
      <xdr:row>116</xdr:row>
      <xdr:rowOff>124239</xdr:rowOff>
    </xdr:from>
    <xdr:ext cx="33904860" cy="72100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70865" y="32718789"/>
          <a:ext cx="33904860" cy="7210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endParaRPr lang="es-DO" sz="1400" b="1">
            <a:latin typeface="Calibri" pitchFamily="34" charset="0"/>
          </a:endParaRPr>
        </a:p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  <a:endParaRPr lang="es-DO" sz="1400" b="1" baseline="0">
            <a:solidFill>
              <a:schemeClr val="tx1"/>
            </a:solidFill>
            <a:latin typeface="Calibri" pitchFamily="34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0</xdr:col>
      <xdr:colOff>102043</xdr:colOff>
      <xdr:row>0</xdr:row>
      <xdr:rowOff>0</xdr:rowOff>
    </xdr:from>
    <xdr:ext cx="2965836" cy="1179443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43" y="0"/>
          <a:ext cx="2965836" cy="117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42"/>
  <sheetViews>
    <sheetView showGridLines="0" tabSelected="1" view="pageBreakPreview" zoomScale="85" zoomScaleNormal="85" zoomScaleSheetLayoutView="85" workbookViewId="0">
      <selection activeCell="D108" sqref="D108"/>
    </sheetView>
  </sheetViews>
  <sheetFormatPr baseColWidth="10" defaultColWidth="11.42578125" defaultRowHeight="21" x14ac:dyDescent="0.35"/>
  <cols>
    <col min="1" max="2" width="7" style="6" customWidth="1"/>
    <col min="3" max="3" width="36.5703125" style="16" customWidth="1"/>
    <col min="4" max="4" width="17.28515625" style="6" customWidth="1"/>
    <col min="5" max="5" width="15.28515625" style="6" customWidth="1"/>
    <col min="6" max="6" width="18.140625" style="6" customWidth="1"/>
    <col min="7" max="7" width="16" style="6" customWidth="1"/>
    <col min="8" max="8" width="15.5703125" style="6" customWidth="1"/>
    <col min="9" max="9" width="16.140625" style="6" customWidth="1"/>
    <col min="10" max="10" width="17.5703125" style="6" customWidth="1"/>
    <col min="11" max="11" width="16" style="6" customWidth="1"/>
    <col min="12" max="12" width="17.7109375" style="6" customWidth="1"/>
    <col min="13" max="13" width="20.28515625" style="6" customWidth="1"/>
    <col min="14" max="14" width="0.140625" style="6" customWidth="1"/>
    <col min="15" max="15" width="0.42578125" style="6" hidden="1" customWidth="1"/>
    <col min="16" max="16" width="16.7109375" style="15" hidden="1" customWidth="1"/>
    <col min="17" max="17" width="5.85546875" style="7" hidden="1" customWidth="1"/>
    <col min="18" max="18" width="0.42578125" style="7" hidden="1" customWidth="1"/>
    <col min="19" max="21" width="5.85546875" style="7" hidden="1" customWidth="1"/>
    <col min="22" max="23" width="5.85546875" style="7" bestFit="1" customWidth="1"/>
    <col min="24" max="36" width="7.42578125" style="7" bestFit="1" customWidth="1"/>
    <col min="37" max="47" width="11.42578125" style="7"/>
    <col min="48" max="16384" width="11.42578125" style="6"/>
  </cols>
  <sheetData>
    <row r="1" spans="1:29" ht="72" customHeight="1" x14ac:dyDescent="0.4">
      <c r="A1" s="46"/>
      <c r="B1" s="46"/>
      <c r="C1" s="47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P1" s="6"/>
    </row>
    <row r="2" spans="1:29" ht="33" customHeight="1" x14ac:dyDescent="0.35">
      <c r="A2" s="46"/>
      <c r="B2" s="46"/>
      <c r="C2" s="48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8"/>
      <c r="P2" s="8"/>
      <c r="Q2" s="9"/>
    </row>
    <row r="3" spans="1:29" ht="24" customHeight="1" x14ac:dyDescent="0.35">
      <c r="A3" s="75" t="s">
        <v>0</v>
      </c>
      <c r="B3" s="75"/>
      <c r="C3" s="75"/>
      <c r="D3" s="77" t="s">
        <v>162</v>
      </c>
      <c r="E3" s="77" t="s">
        <v>163</v>
      </c>
      <c r="F3" s="75" t="s">
        <v>161</v>
      </c>
      <c r="G3" s="75"/>
      <c r="H3" s="75"/>
      <c r="I3" s="75"/>
      <c r="J3" s="75"/>
      <c r="K3" s="75"/>
      <c r="L3" s="75"/>
      <c r="M3" s="75"/>
      <c r="N3" s="75"/>
      <c r="O3" s="75"/>
      <c r="P3" s="75"/>
      <c r="Q3" s="9"/>
    </row>
    <row r="4" spans="1:29" s="7" customFormat="1" ht="24.75" customHeight="1" x14ac:dyDescent="0.35">
      <c r="A4" s="75"/>
      <c r="B4" s="75"/>
      <c r="C4" s="75"/>
      <c r="D4" s="78"/>
      <c r="E4" s="78"/>
      <c r="F4" s="76" t="s">
        <v>2</v>
      </c>
      <c r="G4" s="76" t="s">
        <v>3</v>
      </c>
      <c r="H4" s="76" t="s">
        <v>4</v>
      </c>
      <c r="I4" s="76" t="s">
        <v>5</v>
      </c>
      <c r="J4" s="76" t="s">
        <v>6</v>
      </c>
      <c r="K4" s="76" t="s">
        <v>7</v>
      </c>
      <c r="L4" s="76" t="s">
        <v>8</v>
      </c>
      <c r="M4" s="76" t="s">
        <v>1</v>
      </c>
      <c r="N4" s="76" t="s">
        <v>9</v>
      </c>
      <c r="O4" s="71" t="s">
        <v>10</v>
      </c>
      <c r="P4" s="71" t="s">
        <v>11</v>
      </c>
      <c r="AB4" s="10"/>
      <c r="AC4" s="10"/>
    </row>
    <row r="5" spans="1:29" ht="21" customHeight="1" x14ac:dyDescent="0.35">
      <c r="A5" s="65" t="s">
        <v>12</v>
      </c>
      <c r="B5" s="61"/>
      <c r="C5" s="51" t="s">
        <v>13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21" customHeight="1" x14ac:dyDescent="0.35">
      <c r="A6" s="65" t="s">
        <v>14</v>
      </c>
      <c r="B6" s="61"/>
      <c r="C6" s="51" t="s">
        <v>15</v>
      </c>
      <c r="D6" s="20">
        <f>+D8+D9+D10+D11+D12</f>
        <v>2384953041</v>
      </c>
      <c r="E6" s="20">
        <f>+E8+E9+E10+E11+E12</f>
        <v>0</v>
      </c>
      <c r="F6" s="20">
        <f>+F8+F9+F10+F11+F12</f>
        <v>144892145.58000001</v>
      </c>
      <c r="G6" s="19">
        <f t="shared" ref="G6:P6" si="0">G8+G9+G10+G11+G12</f>
        <v>167970277.19</v>
      </c>
      <c r="H6" s="19">
        <f t="shared" si="0"/>
        <v>183962364.41999999</v>
      </c>
      <c r="I6" s="19">
        <f t="shared" si="0"/>
        <v>183541811.39000002</v>
      </c>
      <c r="J6" s="19">
        <f t="shared" si="0"/>
        <v>132398518.53</v>
      </c>
      <c r="K6" s="19">
        <f t="shared" si="0"/>
        <v>204594500.92000002</v>
      </c>
      <c r="L6" s="19">
        <f t="shared" si="0"/>
        <v>271785950.44999999</v>
      </c>
      <c r="M6" s="20">
        <f>+F6+G6+H6+J6+K6+L6+I6+N6+O6+P6</f>
        <v>1289145568.48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3"/>
      <c r="R6" s="11"/>
      <c r="T6" s="12"/>
    </row>
    <row r="7" spans="1:29" ht="3.6" customHeight="1" x14ac:dyDescent="0.35">
      <c r="A7" s="66"/>
      <c r="B7" s="62"/>
      <c r="C7" s="51"/>
      <c r="D7" s="20"/>
      <c r="E7" s="20"/>
      <c r="F7" s="20"/>
      <c r="G7" s="19"/>
      <c r="H7" s="19"/>
      <c r="I7" s="19"/>
      <c r="J7" s="19"/>
      <c r="K7" s="19"/>
      <c r="L7" s="19"/>
      <c r="M7" s="20"/>
      <c r="N7" s="20"/>
      <c r="O7" s="20"/>
      <c r="P7" s="20"/>
      <c r="Q7" s="3"/>
      <c r="R7" s="11"/>
      <c r="T7" s="12"/>
    </row>
    <row r="8" spans="1:29" ht="18" customHeight="1" x14ac:dyDescent="0.35">
      <c r="A8" s="66"/>
      <c r="B8" s="63" t="s">
        <v>16</v>
      </c>
      <c r="C8" s="52" t="s">
        <v>17</v>
      </c>
      <c r="D8" s="53">
        <v>1579926877</v>
      </c>
      <c r="E8" s="53">
        <v>105000000</v>
      </c>
      <c r="F8" s="53">
        <v>127418953.5</v>
      </c>
      <c r="G8" s="21">
        <v>132732489.53</v>
      </c>
      <c r="H8" s="21">
        <v>143444376.78</v>
      </c>
      <c r="I8" s="21">
        <v>132193604.77</v>
      </c>
      <c r="J8" s="21">
        <v>131798518.53</v>
      </c>
      <c r="K8" s="21">
        <v>154672326.27000001</v>
      </c>
      <c r="L8" s="21">
        <f>121361109.56+6133249+4457465.55+984156.89+6875715</f>
        <v>139811696</v>
      </c>
      <c r="M8" s="22">
        <f>+F8+G8+H8+I8+J8+K8+L8+N8+O8+P8</f>
        <v>962071965.38</v>
      </c>
      <c r="N8" s="21">
        <v>0</v>
      </c>
      <c r="O8" s="21">
        <v>0</v>
      </c>
      <c r="P8" s="21">
        <v>0</v>
      </c>
      <c r="Q8" s="3"/>
      <c r="R8" s="11"/>
    </row>
    <row r="9" spans="1:29" ht="18" customHeight="1" x14ac:dyDescent="0.35">
      <c r="A9" s="66"/>
      <c r="B9" s="63" t="s">
        <v>18</v>
      </c>
      <c r="C9" s="52" t="s">
        <v>19</v>
      </c>
      <c r="D9" s="53">
        <v>303029045</v>
      </c>
      <c r="E9" s="53">
        <v>0</v>
      </c>
      <c r="F9" s="53">
        <v>16486973</v>
      </c>
      <c r="G9" s="21">
        <v>17775330</v>
      </c>
      <c r="H9" s="21">
        <v>23823754.32</v>
      </c>
      <c r="I9" s="21">
        <v>33700493.850000001</v>
      </c>
      <c r="J9" s="21">
        <v>0</v>
      </c>
      <c r="K9" s="21">
        <v>29098012.75</v>
      </c>
      <c r="L9" s="21">
        <f>19122370.25+9938999.69+7653300</f>
        <v>36714669.939999998</v>
      </c>
      <c r="M9" s="22">
        <f t="shared" ref="M9:M12" si="1">+F9+G9+H9+I9+J9+K9+L9+N9+O9+P9</f>
        <v>157599233.86000001</v>
      </c>
      <c r="N9" s="21">
        <v>0</v>
      </c>
      <c r="O9" s="21">
        <v>0</v>
      </c>
      <c r="P9" s="21">
        <v>0</v>
      </c>
      <c r="Q9" s="3"/>
      <c r="R9" s="11"/>
    </row>
    <row r="10" spans="1:29" ht="18" customHeight="1" x14ac:dyDescent="0.35">
      <c r="A10" s="66"/>
      <c r="B10" s="63" t="s">
        <v>20</v>
      </c>
      <c r="C10" s="52" t="s">
        <v>160</v>
      </c>
      <c r="D10" s="53">
        <v>8000000</v>
      </c>
      <c r="E10" s="53">
        <v>0</v>
      </c>
      <c r="F10" s="53">
        <v>698500</v>
      </c>
      <c r="G10" s="21">
        <v>715900</v>
      </c>
      <c r="H10" s="21">
        <v>709400</v>
      </c>
      <c r="I10" s="21">
        <v>742650</v>
      </c>
      <c r="J10" s="21">
        <v>600000</v>
      </c>
      <c r="K10" s="21">
        <v>742650</v>
      </c>
      <c r="L10" s="21">
        <v>748650</v>
      </c>
      <c r="M10" s="22">
        <f t="shared" si="1"/>
        <v>4957750</v>
      </c>
      <c r="N10" s="21">
        <v>0</v>
      </c>
      <c r="O10" s="21">
        <v>0</v>
      </c>
      <c r="P10" s="21">
        <v>0</v>
      </c>
      <c r="Q10" s="3"/>
      <c r="R10" s="11"/>
    </row>
    <row r="11" spans="1:29" ht="18" customHeight="1" x14ac:dyDescent="0.35">
      <c r="A11" s="66"/>
      <c r="B11" s="63" t="s">
        <v>21</v>
      </c>
      <c r="C11" s="52" t="s">
        <v>117</v>
      </c>
      <c r="D11" s="53">
        <v>285893630</v>
      </c>
      <c r="E11" s="53">
        <v>-105000000</v>
      </c>
      <c r="F11" s="53">
        <v>287719.08</v>
      </c>
      <c r="G11" s="21">
        <v>79000</v>
      </c>
      <c r="H11" s="21">
        <v>153000</v>
      </c>
      <c r="I11" s="21">
        <v>74500</v>
      </c>
      <c r="J11" s="21">
        <v>0</v>
      </c>
      <c r="K11" s="21">
        <v>3371912.5</v>
      </c>
      <c r="L11" s="21">
        <f>587500+61709126.01</f>
        <v>62296626.009999998</v>
      </c>
      <c r="M11" s="22">
        <f t="shared" si="1"/>
        <v>66262757.589999996</v>
      </c>
      <c r="N11" s="21">
        <v>0</v>
      </c>
      <c r="O11" s="21">
        <v>0</v>
      </c>
      <c r="P11" s="21">
        <v>0</v>
      </c>
      <c r="Q11" s="3"/>
      <c r="R11" s="11"/>
    </row>
    <row r="12" spans="1:29" ht="16.5" customHeight="1" x14ac:dyDescent="0.35">
      <c r="A12" s="66"/>
      <c r="B12" s="63" t="s">
        <v>22</v>
      </c>
      <c r="C12" s="52" t="s">
        <v>118</v>
      </c>
      <c r="D12" s="53">
        <v>208103489</v>
      </c>
      <c r="E12" s="53">
        <v>0</v>
      </c>
      <c r="F12" s="53">
        <v>0</v>
      </c>
      <c r="G12" s="21">
        <v>16667557.66</v>
      </c>
      <c r="H12" s="21">
        <v>15831833.32</v>
      </c>
      <c r="I12" s="21">
        <v>16830562.77</v>
      </c>
      <c r="J12" s="21">
        <v>0</v>
      </c>
      <c r="K12" s="21">
        <v>16709599.4</v>
      </c>
      <c r="L12" s="21">
        <f>15945719.33+6629775.23+8765473.38+873340.56</f>
        <v>32214308.500000004</v>
      </c>
      <c r="M12" s="22">
        <f t="shared" si="1"/>
        <v>98253861.650000006</v>
      </c>
      <c r="N12" s="21">
        <v>0</v>
      </c>
      <c r="O12" s="21">
        <v>0</v>
      </c>
      <c r="P12" s="21">
        <v>0</v>
      </c>
      <c r="Q12" s="3"/>
      <c r="R12" s="11"/>
    </row>
    <row r="13" spans="1:29" ht="10.5" hidden="1" customHeight="1" x14ac:dyDescent="0.35">
      <c r="A13" s="66"/>
      <c r="B13" s="62"/>
      <c r="C13" s="52"/>
      <c r="D13" s="53"/>
      <c r="E13" s="53"/>
      <c r="F13" s="53"/>
      <c r="G13" s="21"/>
      <c r="H13" s="21"/>
      <c r="I13" s="21"/>
      <c r="J13" s="21"/>
      <c r="K13" s="21"/>
      <c r="L13" s="21"/>
      <c r="M13" s="22"/>
      <c r="N13" s="22"/>
      <c r="O13" s="22"/>
      <c r="P13" s="22"/>
      <c r="Q13" s="3"/>
      <c r="R13" s="11"/>
    </row>
    <row r="14" spans="1:29" ht="21" customHeight="1" x14ac:dyDescent="0.35">
      <c r="A14" s="65" t="s">
        <v>23</v>
      </c>
      <c r="B14" s="62"/>
      <c r="C14" s="51" t="s">
        <v>24</v>
      </c>
      <c r="D14" s="24">
        <f>+D16+D17+D18+D19+D20+D21+D22+D23+D24</f>
        <v>327000000</v>
      </c>
      <c r="E14" s="24">
        <f>+E16+E17+E18+E19+E20+E21+E22+E23+E24</f>
        <v>16000000</v>
      </c>
      <c r="F14" s="24">
        <f>+F16+F17+F18+F19+F20+F21+F22+F23+F24</f>
        <v>9309313.1400000006</v>
      </c>
      <c r="G14" s="23">
        <f t="shared" ref="G14:P14" si="2">G16+G17+G18+G19+G20+G21+G22+G23+G24</f>
        <v>18212065.199999999</v>
      </c>
      <c r="H14" s="23">
        <f t="shared" si="2"/>
        <v>24966977.66</v>
      </c>
      <c r="I14" s="23">
        <f>I16+I17+I18+I19+I20+I21+I22+I23+I24</f>
        <v>18272254.439999998</v>
      </c>
      <c r="J14" s="23">
        <f t="shared" si="2"/>
        <v>16613415.629999997</v>
      </c>
      <c r="K14" s="23">
        <f t="shared" si="2"/>
        <v>20110179.810000002</v>
      </c>
      <c r="L14" s="23">
        <f t="shared" si="2"/>
        <v>25374462.039999999</v>
      </c>
      <c r="M14" s="20">
        <f>+F14+G14+H14+I14+J14+K14+L14+N14+O14+P14</f>
        <v>132858667.91999999</v>
      </c>
      <c r="N14" s="23">
        <f t="shared" si="2"/>
        <v>0</v>
      </c>
      <c r="O14" s="23">
        <f t="shared" si="2"/>
        <v>0</v>
      </c>
      <c r="P14" s="23">
        <f t="shared" si="2"/>
        <v>0</v>
      </c>
      <c r="Q14" s="3"/>
      <c r="R14" s="11"/>
    </row>
    <row r="15" spans="1:29" ht="2.25" customHeight="1" x14ac:dyDescent="0.35">
      <c r="A15" s="66"/>
      <c r="B15" s="62"/>
      <c r="C15" s="51"/>
      <c r="D15" s="24"/>
      <c r="E15" s="24"/>
      <c r="F15" s="24"/>
      <c r="G15" s="23"/>
      <c r="H15" s="23"/>
      <c r="I15" s="23"/>
      <c r="J15" s="23"/>
      <c r="K15" s="23"/>
      <c r="L15" s="23"/>
      <c r="M15" s="24"/>
      <c r="N15" s="24"/>
      <c r="O15" s="24"/>
      <c r="P15" s="24"/>
      <c r="Q15" s="3"/>
      <c r="R15" s="11"/>
    </row>
    <row r="16" spans="1:29" ht="17.45" customHeight="1" x14ac:dyDescent="0.35">
      <c r="A16" s="66"/>
      <c r="B16" s="63" t="s">
        <v>25</v>
      </c>
      <c r="C16" s="52" t="s">
        <v>26</v>
      </c>
      <c r="D16" s="53">
        <v>75700000</v>
      </c>
      <c r="E16" s="53">
        <v>11800000</v>
      </c>
      <c r="F16" s="53">
        <v>1847430.22</v>
      </c>
      <c r="G16" s="21">
        <v>6973125.0300000003</v>
      </c>
      <c r="H16" s="21">
        <v>9476846.5999999996</v>
      </c>
      <c r="I16" s="21">
        <v>7323151.9900000002</v>
      </c>
      <c r="J16" s="21">
        <v>7302852.9299999997</v>
      </c>
      <c r="K16" s="21">
        <v>7115187.1900000004</v>
      </c>
      <c r="L16" s="21">
        <v>7504632.6299999999</v>
      </c>
      <c r="M16" s="22">
        <f>+F16+G16+H16+I16+J16+K16+L16+N16+O16+P16</f>
        <v>47543226.590000004</v>
      </c>
      <c r="N16" s="21">
        <v>0</v>
      </c>
      <c r="O16" s="21">
        <v>0</v>
      </c>
      <c r="P16" s="21">
        <v>0</v>
      </c>
      <c r="Q16" s="3"/>
      <c r="R16" s="11"/>
    </row>
    <row r="17" spans="1:18" ht="17.45" customHeight="1" x14ac:dyDescent="0.35">
      <c r="A17" s="66"/>
      <c r="B17" s="64" t="s">
        <v>27</v>
      </c>
      <c r="C17" s="52" t="s">
        <v>119</v>
      </c>
      <c r="D17" s="53">
        <v>30000000</v>
      </c>
      <c r="E17" s="53">
        <v>0</v>
      </c>
      <c r="F17" s="53">
        <v>506649.62</v>
      </c>
      <c r="G17" s="21">
        <v>267336.12</v>
      </c>
      <c r="H17" s="21">
        <v>206591.72</v>
      </c>
      <c r="I17" s="21">
        <v>150000</v>
      </c>
      <c r="J17" s="21">
        <v>234043.72</v>
      </c>
      <c r="K17" s="21">
        <v>407901.28</v>
      </c>
      <c r="L17" s="21">
        <v>150000</v>
      </c>
      <c r="M17" s="22">
        <f t="shared" ref="M17:M25" si="3">+F17+G17+H17+I17+J17+K17+L17+N17+O17+P17</f>
        <v>1922522.46</v>
      </c>
      <c r="N17" s="21">
        <v>0</v>
      </c>
      <c r="O17" s="21">
        <v>0</v>
      </c>
      <c r="P17" s="21">
        <v>0</v>
      </c>
      <c r="Q17" s="3"/>
      <c r="R17" s="11"/>
    </row>
    <row r="18" spans="1:18" ht="17.45" customHeight="1" x14ac:dyDescent="0.35">
      <c r="A18" s="66"/>
      <c r="B18" s="63" t="s">
        <v>28</v>
      </c>
      <c r="C18" s="52" t="s">
        <v>29</v>
      </c>
      <c r="D18" s="53">
        <v>16500000</v>
      </c>
      <c r="E18" s="53">
        <v>2000000</v>
      </c>
      <c r="F18" s="53">
        <v>150800</v>
      </c>
      <c r="G18" s="21">
        <v>552032</v>
      </c>
      <c r="H18" s="21">
        <v>1619041</v>
      </c>
      <c r="I18" s="21">
        <v>940063</v>
      </c>
      <c r="J18" s="21">
        <v>886039</v>
      </c>
      <c r="K18" s="21">
        <v>1689853.01</v>
      </c>
      <c r="L18" s="21">
        <v>2690190.12</v>
      </c>
      <c r="M18" s="22">
        <f t="shared" si="3"/>
        <v>8528018.129999999</v>
      </c>
      <c r="N18" s="21">
        <v>0</v>
      </c>
      <c r="O18" s="21">
        <v>0</v>
      </c>
      <c r="P18" s="21">
        <v>0</v>
      </c>
      <c r="Q18" s="3"/>
      <c r="R18" s="11"/>
    </row>
    <row r="19" spans="1:18" ht="17.45" customHeight="1" x14ac:dyDescent="0.35">
      <c r="A19" s="66"/>
      <c r="B19" s="63" t="s">
        <v>30</v>
      </c>
      <c r="C19" s="52" t="s">
        <v>31</v>
      </c>
      <c r="D19" s="53">
        <v>14650000</v>
      </c>
      <c r="E19" s="53">
        <v>-4500000</v>
      </c>
      <c r="F19" s="53">
        <v>104426</v>
      </c>
      <c r="G19" s="21">
        <v>107781.04</v>
      </c>
      <c r="H19" s="21">
        <v>209682.73</v>
      </c>
      <c r="I19" s="21">
        <v>242003.28</v>
      </c>
      <c r="J19" s="21">
        <v>357347.22</v>
      </c>
      <c r="K19" s="21">
        <v>646951.98</v>
      </c>
      <c r="L19" s="21">
        <v>845743.61</v>
      </c>
      <c r="M19" s="22">
        <f t="shared" si="3"/>
        <v>2513935.86</v>
      </c>
      <c r="N19" s="21">
        <v>0</v>
      </c>
      <c r="O19" s="21">
        <v>0</v>
      </c>
      <c r="P19" s="21">
        <v>0</v>
      </c>
      <c r="Q19" s="3"/>
      <c r="R19" s="11"/>
    </row>
    <row r="20" spans="1:18" ht="17.45" customHeight="1" x14ac:dyDescent="0.35">
      <c r="A20" s="66"/>
      <c r="B20" s="63" t="s">
        <v>32</v>
      </c>
      <c r="C20" s="52" t="s">
        <v>33</v>
      </c>
      <c r="D20" s="53">
        <v>13000000</v>
      </c>
      <c r="E20" s="53">
        <v>18000000</v>
      </c>
      <c r="F20" s="53">
        <v>562520</v>
      </c>
      <c r="G20" s="21">
        <v>617118.49</v>
      </c>
      <c r="H20" s="21">
        <v>520058.54</v>
      </c>
      <c r="I20" s="21">
        <v>330710</v>
      </c>
      <c r="J20" s="21">
        <v>344291.6</v>
      </c>
      <c r="K20" s="21">
        <v>681856.71</v>
      </c>
      <c r="L20" s="21">
        <v>436127</v>
      </c>
      <c r="M20" s="22">
        <f t="shared" si="3"/>
        <v>3492682.34</v>
      </c>
      <c r="N20" s="21">
        <v>0</v>
      </c>
      <c r="O20" s="21">
        <v>0</v>
      </c>
      <c r="P20" s="21">
        <v>0</v>
      </c>
      <c r="Q20" s="3"/>
      <c r="R20" s="11"/>
    </row>
    <row r="21" spans="1:18" ht="17.45" customHeight="1" x14ac:dyDescent="0.35">
      <c r="A21" s="66"/>
      <c r="B21" s="63" t="s">
        <v>34</v>
      </c>
      <c r="C21" s="52" t="s">
        <v>35</v>
      </c>
      <c r="D21" s="53">
        <v>42000000</v>
      </c>
      <c r="E21" s="53">
        <v>0</v>
      </c>
      <c r="F21" s="53">
        <v>76356.91</v>
      </c>
      <c r="G21" s="21">
        <v>3609461.87</v>
      </c>
      <c r="H21" s="21">
        <v>3261931.96</v>
      </c>
      <c r="I21" s="21">
        <v>4825226.3600000003</v>
      </c>
      <c r="J21" s="21">
        <v>3734194.94</v>
      </c>
      <c r="K21" s="21">
        <v>4130357.71</v>
      </c>
      <c r="L21" s="21">
        <v>3846625.34</v>
      </c>
      <c r="M21" s="22">
        <f t="shared" si="3"/>
        <v>23484155.09</v>
      </c>
      <c r="N21" s="21">
        <v>0</v>
      </c>
      <c r="O21" s="21">
        <v>0</v>
      </c>
      <c r="P21" s="21">
        <v>0</v>
      </c>
      <c r="Q21" s="3"/>
      <c r="R21" s="11"/>
    </row>
    <row r="22" spans="1:18" ht="39" customHeight="1" x14ac:dyDescent="0.35">
      <c r="A22" s="66"/>
      <c r="B22" s="64" t="s">
        <v>36</v>
      </c>
      <c r="C22" s="52" t="s">
        <v>120</v>
      </c>
      <c r="D22" s="53">
        <v>29500000</v>
      </c>
      <c r="E22" s="53">
        <v>-1500000</v>
      </c>
      <c r="F22" s="53">
        <v>803827.19</v>
      </c>
      <c r="G22" s="21">
        <v>1505444.36</v>
      </c>
      <c r="H22" s="21">
        <v>1214548.1200000001</v>
      </c>
      <c r="I22" s="21">
        <v>685673.59</v>
      </c>
      <c r="J22" s="21">
        <v>1242857.19</v>
      </c>
      <c r="K22" s="21">
        <v>836737.19</v>
      </c>
      <c r="L22" s="21">
        <v>1270948.02</v>
      </c>
      <c r="M22" s="22">
        <f t="shared" si="3"/>
        <v>7560035.6599999983</v>
      </c>
      <c r="N22" s="21">
        <v>0</v>
      </c>
      <c r="O22" s="21">
        <v>0</v>
      </c>
      <c r="P22" s="21">
        <v>0</v>
      </c>
      <c r="Q22" s="3"/>
      <c r="R22" s="11"/>
    </row>
    <row r="23" spans="1:18" ht="32.450000000000003" customHeight="1" x14ac:dyDescent="0.35">
      <c r="A23" s="66"/>
      <c r="B23" s="64" t="s">
        <v>37</v>
      </c>
      <c r="C23" s="52" t="s">
        <v>121</v>
      </c>
      <c r="D23" s="53">
        <v>35650000</v>
      </c>
      <c r="E23" s="53">
        <v>10200000</v>
      </c>
      <c r="F23" s="53">
        <v>1849339.81</v>
      </c>
      <c r="G23" s="21">
        <v>2033885.61</v>
      </c>
      <c r="H23" s="21">
        <v>6638937.9699999997</v>
      </c>
      <c r="I23" s="21">
        <v>2679109.66</v>
      </c>
      <c r="J23" s="21">
        <v>1761840.25</v>
      </c>
      <c r="K23" s="21">
        <v>3185144.84</v>
      </c>
      <c r="L23" s="21">
        <f>2760031.81+645149.66+3636168.44</f>
        <v>7041349.9100000001</v>
      </c>
      <c r="M23" s="22">
        <f t="shared" si="3"/>
        <v>25189608.050000001</v>
      </c>
      <c r="N23" s="21">
        <v>0</v>
      </c>
      <c r="O23" s="21">
        <v>0</v>
      </c>
      <c r="P23" s="21">
        <v>0</v>
      </c>
      <c r="Q23" s="3"/>
      <c r="R23" s="11"/>
    </row>
    <row r="24" spans="1:18" ht="18" customHeight="1" x14ac:dyDescent="0.35">
      <c r="A24" s="66"/>
      <c r="B24" s="63" t="s">
        <v>38</v>
      </c>
      <c r="C24" s="52" t="s">
        <v>122</v>
      </c>
      <c r="D24" s="53">
        <v>70000000</v>
      </c>
      <c r="E24" s="53">
        <v>-20000000</v>
      </c>
      <c r="F24" s="53">
        <v>3407963.39</v>
      </c>
      <c r="G24" s="21">
        <v>2545880.6800000002</v>
      </c>
      <c r="H24" s="21">
        <v>1819339.02</v>
      </c>
      <c r="I24" s="21">
        <v>1096316.56</v>
      </c>
      <c r="J24" s="21">
        <v>749948.78</v>
      </c>
      <c r="K24" s="21">
        <v>1416189.9</v>
      </c>
      <c r="L24" s="21">
        <f>1586924.67+1920.74</f>
        <v>1588845.41</v>
      </c>
      <c r="M24" s="22">
        <f t="shared" si="3"/>
        <v>12624483.74</v>
      </c>
      <c r="N24" s="21">
        <v>0</v>
      </c>
      <c r="O24" s="21">
        <v>0</v>
      </c>
      <c r="P24" s="21">
        <v>0</v>
      </c>
      <c r="Q24" s="3"/>
      <c r="R24" s="11"/>
    </row>
    <row r="25" spans="1:18" ht="4.9000000000000004" customHeight="1" x14ac:dyDescent="0.35">
      <c r="A25" s="66"/>
      <c r="B25" s="62"/>
      <c r="C25" s="52"/>
      <c r="D25" s="53"/>
      <c r="E25" s="53"/>
      <c r="F25" s="53"/>
      <c r="G25" s="21"/>
      <c r="H25" s="21"/>
      <c r="I25" s="21"/>
      <c r="J25" s="21"/>
      <c r="K25" s="21"/>
      <c r="L25" s="21"/>
      <c r="M25" s="22">
        <f t="shared" si="3"/>
        <v>0</v>
      </c>
      <c r="N25" s="22"/>
      <c r="O25" s="22"/>
      <c r="P25" s="22"/>
      <c r="Q25" s="3"/>
      <c r="R25" s="11"/>
    </row>
    <row r="26" spans="1:18" ht="21" customHeight="1" x14ac:dyDescent="0.35">
      <c r="A26" s="65" t="s">
        <v>39</v>
      </c>
      <c r="B26" s="62"/>
      <c r="C26" s="51" t="s">
        <v>40</v>
      </c>
      <c r="D26" s="19">
        <f>D28+D29+D30+D31+D32+D33+D34+D35+D36</f>
        <v>186250000</v>
      </c>
      <c r="E26" s="19">
        <f>E28+E29+E30+E31+E32+E33+E34+E35+E36</f>
        <v>0</v>
      </c>
      <c r="F26" s="19">
        <f>F28+F29+F30+F31+F32+F33+F34+F35+F36</f>
        <v>7745238.7999999989</v>
      </c>
      <c r="G26" s="19">
        <f>G28+G29+G30+G31+G32+G33+G34+G35+G36</f>
        <v>4739614.0600000005</v>
      </c>
      <c r="H26" s="19">
        <f t="shared" ref="H26:P26" si="4">H28+H29+H30+H31+H32+H33+H34+H35+H36</f>
        <v>8458477.1300000008</v>
      </c>
      <c r="I26" s="19">
        <f t="shared" si="4"/>
        <v>5652087.6699999999</v>
      </c>
      <c r="J26" s="19">
        <f t="shared" si="4"/>
        <v>6985114.7400000002</v>
      </c>
      <c r="K26" s="19">
        <f t="shared" si="4"/>
        <v>9770097.629999999</v>
      </c>
      <c r="L26" s="19">
        <f t="shared" si="4"/>
        <v>3283552.5</v>
      </c>
      <c r="M26" s="20">
        <f>+F26+G26+H26+I26+J26+K26+L26+N26+O26+P26</f>
        <v>46634182.530000001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3"/>
      <c r="R26" s="11"/>
    </row>
    <row r="27" spans="1:18" ht="7.15" customHeight="1" x14ac:dyDescent="0.35">
      <c r="A27" s="66"/>
      <c r="B27" s="62"/>
      <c r="C27" s="51"/>
      <c r="D27" s="20"/>
      <c r="E27" s="20"/>
      <c r="F27" s="20"/>
      <c r="G27" s="19"/>
      <c r="H27" s="19"/>
      <c r="I27" s="19"/>
      <c r="J27" s="19"/>
      <c r="K27" s="19"/>
      <c r="L27" s="19"/>
      <c r="M27" s="20"/>
      <c r="N27" s="24"/>
      <c r="O27" s="24"/>
      <c r="P27" s="24"/>
      <c r="Q27" s="3"/>
      <c r="R27" s="11"/>
    </row>
    <row r="28" spans="1:18" ht="31.15" customHeight="1" x14ac:dyDescent="0.35">
      <c r="A28" s="66"/>
      <c r="B28" s="63" t="s">
        <v>41</v>
      </c>
      <c r="C28" s="52" t="s">
        <v>42</v>
      </c>
      <c r="D28" s="53">
        <v>0</v>
      </c>
      <c r="E28" s="53">
        <v>0</v>
      </c>
      <c r="F28" s="53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2">
        <f>+F28+G28+H28+I28+J28+K28+L28+N28+O28+P28</f>
        <v>0</v>
      </c>
      <c r="N28" s="21">
        <v>0</v>
      </c>
      <c r="O28" s="21">
        <v>0</v>
      </c>
      <c r="P28" s="21">
        <v>0</v>
      </c>
      <c r="Q28" s="3"/>
      <c r="R28" s="11"/>
    </row>
    <row r="29" spans="1:18" ht="18.600000000000001" customHeight="1" x14ac:dyDescent="0.35">
      <c r="A29" s="66"/>
      <c r="B29" s="63" t="s">
        <v>43</v>
      </c>
      <c r="C29" s="52" t="s">
        <v>44</v>
      </c>
      <c r="D29" s="53">
        <v>12000000</v>
      </c>
      <c r="E29" s="53">
        <v>0</v>
      </c>
      <c r="F29" s="53">
        <v>0</v>
      </c>
      <c r="G29" s="21">
        <v>3400</v>
      </c>
      <c r="H29" s="21">
        <v>0</v>
      </c>
      <c r="I29" s="21">
        <v>21027.599999999999</v>
      </c>
      <c r="J29" s="21">
        <v>0</v>
      </c>
      <c r="K29" s="21">
        <v>630062.39</v>
      </c>
      <c r="L29" s="21">
        <v>0</v>
      </c>
      <c r="M29" s="22">
        <f t="shared" ref="M29:M36" si="5">+F29+G29+H29+I29+J29+K29+L29+N29+O29+P29</f>
        <v>654489.99</v>
      </c>
      <c r="N29" s="21">
        <v>0</v>
      </c>
      <c r="O29" s="21">
        <v>0</v>
      </c>
      <c r="P29" s="21">
        <v>0</v>
      </c>
      <c r="Q29" s="3"/>
      <c r="R29" s="11"/>
    </row>
    <row r="30" spans="1:18" ht="18.600000000000001" customHeight="1" x14ac:dyDescent="0.35">
      <c r="A30" s="66"/>
      <c r="B30" s="63" t="s">
        <v>45</v>
      </c>
      <c r="C30" s="52" t="s">
        <v>123</v>
      </c>
      <c r="D30" s="53">
        <v>25500000</v>
      </c>
      <c r="E30" s="53">
        <v>0</v>
      </c>
      <c r="F30" s="53">
        <v>7680</v>
      </c>
      <c r="G30" s="21">
        <f>2191+16123.95</f>
        <v>18314.95</v>
      </c>
      <c r="H30" s="21">
        <f>122750.83+111433.52</f>
        <v>234184.35</v>
      </c>
      <c r="I30" s="21">
        <f>1024879+97936.56</f>
        <v>1122815.56</v>
      </c>
      <c r="J30" s="21">
        <f>121406.96+395890</f>
        <v>517296.96</v>
      </c>
      <c r="K30" s="21">
        <f>15788.4+223161.5</f>
        <v>238949.9</v>
      </c>
      <c r="L30" s="21">
        <v>185743.01</v>
      </c>
      <c r="M30" s="22">
        <f t="shared" si="5"/>
        <v>2324984.7300000004</v>
      </c>
      <c r="N30" s="21">
        <v>0</v>
      </c>
      <c r="O30" s="21">
        <v>0</v>
      </c>
      <c r="P30" s="21">
        <v>0</v>
      </c>
      <c r="Q30" s="3"/>
      <c r="R30" s="11"/>
    </row>
    <row r="31" spans="1:18" ht="18.600000000000001" customHeight="1" x14ac:dyDescent="0.35">
      <c r="A31" s="66"/>
      <c r="B31" s="63" t="s">
        <v>46</v>
      </c>
      <c r="C31" s="52" t="s">
        <v>47</v>
      </c>
      <c r="D31" s="53">
        <v>7500000</v>
      </c>
      <c r="E31" s="53">
        <v>0</v>
      </c>
      <c r="F31" s="53">
        <v>759762</v>
      </c>
      <c r="G31" s="21">
        <v>8624.36</v>
      </c>
      <c r="H31" s="21">
        <v>42795.11</v>
      </c>
      <c r="I31" s="21">
        <v>131973.54</v>
      </c>
      <c r="J31" s="21">
        <v>110894.61</v>
      </c>
      <c r="K31" s="21">
        <v>152628.45000000001</v>
      </c>
      <c r="L31" s="21">
        <v>24347.49</v>
      </c>
      <c r="M31" s="22">
        <f t="shared" si="5"/>
        <v>1231025.56</v>
      </c>
      <c r="N31" s="21">
        <v>0</v>
      </c>
      <c r="O31" s="21">
        <v>0</v>
      </c>
      <c r="P31" s="21">
        <v>0</v>
      </c>
      <c r="Q31" s="1"/>
    </row>
    <row r="32" spans="1:18" ht="18.600000000000001" customHeight="1" x14ac:dyDescent="0.35">
      <c r="A32" s="66"/>
      <c r="B32" s="63" t="s">
        <v>48</v>
      </c>
      <c r="C32" s="52" t="s">
        <v>124</v>
      </c>
      <c r="D32" s="53">
        <v>4000000</v>
      </c>
      <c r="E32" s="53">
        <v>0</v>
      </c>
      <c r="F32" s="53">
        <v>46197.8</v>
      </c>
      <c r="G32" s="21">
        <v>70208</v>
      </c>
      <c r="H32" s="21">
        <v>244779.28</v>
      </c>
      <c r="I32" s="21">
        <v>218257.14</v>
      </c>
      <c r="J32" s="21">
        <v>4600</v>
      </c>
      <c r="K32" s="21">
        <v>249464.87</v>
      </c>
      <c r="L32" s="21">
        <v>189167.03</v>
      </c>
      <c r="M32" s="22">
        <f t="shared" si="5"/>
        <v>1022674.12</v>
      </c>
      <c r="N32" s="21">
        <v>0</v>
      </c>
      <c r="O32" s="21">
        <v>0</v>
      </c>
      <c r="P32" s="21">
        <v>0</v>
      </c>
      <c r="Q32" s="1"/>
    </row>
    <row r="33" spans="1:36" ht="22.15" customHeight="1" x14ac:dyDescent="0.35">
      <c r="A33" s="66"/>
      <c r="B33" s="63" t="s">
        <v>49</v>
      </c>
      <c r="C33" s="52" t="s">
        <v>125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2">
        <f t="shared" si="5"/>
        <v>0</v>
      </c>
      <c r="N33" s="21">
        <v>0</v>
      </c>
      <c r="O33" s="21">
        <v>0</v>
      </c>
      <c r="P33" s="21">
        <v>0</v>
      </c>
      <c r="Q33" s="1"/>
    </row>
    <row r="34" spans="1:36" ht="37.9" customHeight="1" x14ac:dyDescent="0.35">
      <c r="A34" s="66"/>
      <c r="B34" s="63" t="s">
        <v>50</v>
      </c>
      <c r="C34" s="52" t="s">
        <v>126</v>
      </c>
      <c r="D34" s="53">
        <v>77000000</v>
      </c>
      <c r="E34" s="53">
        <v>0</v>
      </c>
      <c r="F34" s="53">
        <v>4641792.0199999996</v>
      </c>
      <c r="G34" s="21">
        <v>3455896</v>
      </c>
      <c r="H34" s="21">
        <v>5835464.7400000002</v>
      </c>
      <c r="I34" s="21">
        <v>3322877.75</v>
      </c>
      <c r="J34" s="21">
        <v>4044175.98</v>
      </c>
      <c r="K34" s="21">
        <v>7957644</v>
      </c>
      <c r="L34" s="21">
        <v>669718.12</v>
      </c>
      <c r="M34" s="22">
        <f t="shared" si="5"/>
        <v>29927568.609999999</v>
      </c>
      <c r="N34" s="21">
        <v>0</v>
      </c>
      <c r="O34" s="21">
        <v>0</v>
      </c>
      <c r="P34" s="21">
        <v>0</v>
      </c>
      <c r="Q34" s="1"/>
    </row>
    <row r="35" spans="1:36" ht="35.450000000000003" customHeight="1" x14ac:dyDescent="0.35">
      <c r="A35" s="66"/>
      <c r="B35" s="63" t="s">
        <v>51</v>
      </c>
      <c r="C35" s="52" t="s">
        <v>52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2">
        <f t="shared" si="5"/>
        <v>0</v>
      </c>
      <c r="N35" s="21">
        <v>0</v>
      </c>
      <c r="O35" s="21">
        <v>0</v>
      </c>
      <c r="P35" s="21">
        <v>0</v>
      </c>
      <c r="Q35" s="1"/>
    </row>
    <row r="36" spans="1:36" ht="21" customHeight="1" x14ac:dyDescent="0.35">
      <c r="A36" s="66"/>
      <c r="B36" s="63" t="s">
        <v>53</v>
      </c>
      <c r="C36" s="52" t="s">
        <v>54</v>
      </c>
      <c r="D36" s="53">
        <v>60250000</v>
      </c>
      <c r="E36" s="53">
        <v>0</v>
      </c>
      <c r="F36" s="53">
        <v>2289806.98</v>
      </c>
      <c r="G36" s="21">
        <v>1183170.75</v>
      </c>
      <c r="H36" s="21">
        <v>2101253.65</v>
      </c>
      <c r="I36" s="21">
        <v>835136.08</v>
      </c>
      <c r="J36" s="21">
        <v>2308147.19</v>
      </c>
      <c r="K36" s="21">
        <v>541348.02</v>
      </c>
      <c r="L36" s="21">
        <v>2214576.85</v>
      </c>
      <c r="M36" s="22">
        <f t="shared" si="5"/>
        <v>11473439.52</v>
      </c>
      <c r="N36" s="21">
        <v>0</v>
      </c>
      <c r="O36" s="21">
        <v>0</v>
      </c>
      <c r="P36" s="21">
        <v>0</v>
      </c>
      <c r="Q36" s="1"/>
    </row>
    <row r="37" spans="1:36" ht="2.25" customHeight="1" x14ac:dyDescent="0.35">
      <c r="A37" s="66"/>
      <c r="B37" s="63"/>
      <c r="C37" s="52"/>
      <c r="D37" s="53"/>
      <c r="E37" s="53"/>
      <c r="F37" s="53"/>
      <c r="G37" s="21"/>
      <c r="H37" s="21"/>
      <c r="I37" s="21"/>
      <c r="J37" s="21"/>
      <c r="K37" s="21"/>
      <c r="L37" s="21"/>
      <c r="M37" s="22"/>
      <c r="N37" s="22"/>
      <c r="O37" s="22"/>
      <c r="P37" s="22"/>
      <c r="Q37" s="1"/>
    </row>
    <row r="38" spans="1:36" ht="21" customHeight="1" x14ac:dyDescent="0.35">
      <c r="A38" s="65" t="s">
        <v>55</v>
      </c>
      <c r="B38" s="62"/>
      <c r="C38" s="51" t="s">
        <v>56</v>
      </c>
      <c r="D38" s="19">
        <f t="shared" ref="D38:E38" si="6">D40+D41+D42+D43+D44+D45+D46+D46</f>
        <v>35000000</v>
      </c>
      <c r="E38" s="19">
        <f t="shared" si="6"/>
        <v>2000000</v>
      </c>
      <c r="F38" s="19">
        <f t="shared" ref="F38:P38" si="7">F40+F41+F42+F43+F44+F45+F46+F46</f>
        <v>2284124</v>
      </c>
      <c r="G38" s="19">
        <f t="shared" si="7"/>
        <v>2146279.7599999998</v>
      </c>
      <c r="H38" s="19">
        <f t="shared" si="7"/>
        <v>2291479.7599999998</v>
      </c>
      <c r="I38" s="19">
        <f t="shared" si="7"/>
        <v>2962729.76</v>
      </c>
      <c r="J38" s="19">
        <f t="shared" si="7"/>
        <v>1747095.38</v>
      </c>
      <c r="K38" s="19">
        <f t="shared" si="7"/>
        <v>3471189.76</v>
      </c>
      <c r="L38" s="19">
        <f t="shared" si="7"/>
        <v>2815669.76</v>
      </c>
      <c r="M38" s="20">
        <f>+F38+G38+H38+I38+J38+K38+L38+N38+O38+P38</f>
        <v>17718568.18</v>
      </c>
      <c r="N38" s="19">
        <f t="shared" si="7"/>
        <v>0</v>
      </c>
      <c r="O38" s="19">
        <f t="shared" si="7"/>
        <v>0</v>
      </c>
      <c r="P38" s="19">
        <f t="shared" si="7"/>
        <v>0</v>
      </c>
      <c r="Q38" s="3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6" ht="5.45" customHeight="1" x14ac:dyDescent="0.35">
      <c r="A39" s="66"/>
      <c r="B39" s="62"/>
      <c r="C39" s="51"/>
      <c r="D39" s="20"/>
      <c r="E39" s="20"/>
      <c r="F39" s="20"/>
      <c r="G39" s="19"/>
      <c r="H39" s="19"/>
      <c r="I39" s="19"/>
      <c r="J39" s="19"/>
      <c r="K39" s="19"/>
      <c r="L39" s="19"/>
      <c r="M39" s="20"/>
      <c r="N39" s="20"/>
      <c r="O39" s="20"/>
      <c r="P39" s="20"/>
      <c r="Q39" s="3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6" ht="24.75" customHeight="1" x14ac:dyDescent="0.35">
      <c r="A40" s="66"/>
      <c r="B40" s="63" t="s">
        <v>57</v>
      </c>
      <c r="C40" s="52" t="s">
        <v>127</v>
      </c>
      <c r="D40" s="53">
        <v>8600000</v>
      </c>
      <c r="E40" s="53">
        <v>2000000</v>
      </c>
      <c r="F40" s="53">
        <v>831624</v>
      </c>
      <c r="G40" s="21">
        <v>699779.76</v>
      </c>
      <c r="H40" s="21">
        <v>862979.76</v>
      </c>
      <c r="I40" s="21">
        <v>1373169.76</v>
      </c>
      <c r="J40" s="21">
        <v>1747095.38</v>
      </c>
      <c r="K40" s="21">
        <v>1876029.76</v>
      </c>
      <c r="L40" s="21">
        <v>1220229.76</v>
      </c>
      <c r="M40" s="22">
        <f>+F40+G40+H40+I40+J40+K40+L40+N40+O40+P40</f>
        <v>8610908.1799999997</v>
      </c>
      <c r="N40" s="21">
        <v>0</v>
      </c>
      <c r="O40" s="21">
        <v>0</v>
      </c>
      <c r="P40" s="21">
        <v>0</v>
      </c>
      <c r="Q40" s="3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1:36" ht="33" customHeight="1" x14ac:dyDescent="0.35">
      <c r="A41" s="66"/>
      <c r="B41" s="63" t="s">
        <v>58</v>
      </c>
      <c r="C41" s="52" t="s">
        <v>128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54">
        <v>0</v>
      </c>
      <c r="N41" s="21">
        <v>0</v>
      </c>
      <c r="O41" s="21">
        <v>0</v>
      </c>
      <c r="P41" s="21">
        <v>0</v>
      </c>
      <c r="Q41" s="3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1:36" ht="36.75" customHeight="1" x14ac:dyDescent="0.35">
      <c r="A42" s="66"/>
      <c r="B42" s="63" t="s">
        <v>59</v>
      </c>
      <c r="C42" s="52" t="s">
        <v>129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54">
        <v>0</v>
      </c>
      <c r="N42" s="21">
        <v>0</v>
      </c>
      <c r="O42" s="21">
        <v>0</v>
      </c>
      <c r="P42" s="21">
        <v>0</v>
      </c>
      <c r="Q42" s="3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1:36" ht="30" customHeight="1" x14ac:dyDescent="0.35">
      <c r="A43" s="66"/>
      <c r="B43" s="63" t="s">
        <v>60</v>
      </c>
      <c r="C43" s="52" t="s">
        <v>130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54">
        <v>0</v>
      </c>
      <c r="N43" s="21">
        <v>0</v>
      </c>
      <c r="O43" s="21">
        <v>0</v>
      </c>
      <c r="P43" s="21">
        <v>0</v>
      </c>
      <c r="Q43" s="3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6" ht="31.9" customHeight="1" x14ac:dyDescent="0.35">
      <c r="A44" s="66"/>
      <c r="B44" s="63" t="s">
        <v>61</v>
      </c>
      <c r="C44" s="52" t="s">
        <v>158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54">
        <v>0</v>
      </c>
      <c r="N44" s="21">
        <v>0</v>
      </c>
      <c r="O44" s="21">
        <v>0</v>
      </c>
      <c r="P44" s="21">
        <v>0</v>
      </c>
      <c r="Q44" s="3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1:36" ht="27" customHeight="1" x14ac:dyDescent="0.35">
      <c r="A45" s="66"/>
      <c r="B45" s="63" t="s">
        <v>62</v>
      </c>
      <c r="C45" s="52" t="s">
        <v>131</v>
      </c>
      <c r="D45" s="53">
        <v>26400000</v>
      </c>
      <c r="E45" s="53">
        <v>0</v>
      </c>
      <c r="F45" s="53">
        <v>1452500</v>
      </c>
      <c r="G45" s="21">
        <v>1446500</v>
      </c>
      <c r="H45" s="21">
        <v>1428500</v>
      </c>
      <c r="I45" s="21">
        <v>1589560</v>
      </c>
      <c r="J45" s="21">
        <v>0</v>
      </c>
      <c r="K45" s="21">
        <v>1595160</v>
      </c>
      <c r="L45" s="21">
        <v>1595440</v>
      </c>
      <c r="M45" s="22">
        <f>+F45+G45+H45+I45+J45+K45+L45+N45+O45+P45</f>
        <v>9107660</v>
      </c>
      <c r="N45" s="21">
        <v>0</v>
      </c>
      <c r="O45" s="21">
        <v>0</v>
      </c>
      <c r="P45" s="21">
        <v>0</v>
      </c>
      <c r="Q45" s="1"/>
    </row>
    <row r="46" spans="1:36" ht="30" customHeight="1" x14ac:dyDescent="0.35">
      <c r="A46" s="66"/>
      <c r="B46" s="63" t="s">
        <v>63</v>
      </c>
      <c r="C46" s="52" t="s">
        <v>132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3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ht="8.4499999999999993" customHeight="1" x14ac:dyDescent="0.35">
      <c r="A47" s="66"/>
      <c r="B47" s="62"/>
      <c r="C47" s="52"/>
      <c r="D47" s="54"/>
      <c r="E47" s="54"/>
      <c r="F47" s="54"/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54"/>
      <c r="N47" s="21">
        <v>0</v>
      </c>
      <c r="O47" s="21">
        <v>0</v>
      </c>
      <c r="P47" s="21">
        <v>0</v>
      </c>
      <c r="Q47" s="3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 ht="21" customHeight="1" x14ac:dyDescent="0.35">
      <c r="A48" s="65" t="s">
        <v>64</v>
      </c>
      <c r="B48" s="62"/>
      <c r="C48" s="51" t="s">
        <v>65</v>
      </c>
      <c r="D48" s="56">
        <v>0</v>
      </c>
      <c r="E48" s="56">
        <v>0</v>
      </c>
      <c r="F48" s="56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56">
        <v>0</v>
      </c>
      <c r="N48" s="21">
        <v>0</v>
      </c>
      <c r="O48" s="21">
        <v>0</v>
      </c>
      <c r="P48" s="21">
        <v>0</v>
      </c>
      <c r="Q48" s="1"/>
    </row>
    <row r="49" spans="1:28" ht="7.15" customHeight="1" x14ac:dyDescent="0.35">
      <c r="A49" s="66"/>
      <c r="B49" s="62"/>
      <c r="C49" s="51"/>
      <c r="D49" s="54"/>
      <c r="E49" s="54"/>
      <c r="F49" s="54"/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54"/>
      <c r="N49" s="21">
        <v>0</v>
      </c>
      <c r="O49" s="21">
        <v>0</v>
      </c>
      <c r="P49" s="21">
        <v>0</v>
      </c>
      <c r="Q49" s="1"/>
    </row>
    <row r="50" spans="1:28" ht="28.9" customHeight="1" x14ac:dyDescent="0.35">
      <c r="A50" s="66"/>
      <c r="B50" s="63" t="s">
        <v>66</v>
      </c>
      <c r="C50" s="52" t="s">
        <v>133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1"/>
    </row>
    <row r="51" spans="1:28" ht="33" customHeight="1" x14ac:dyDescent="0.35">
      <c r="A51" s="66"/>
      <c r="B51" s="63" t="s">
        <v>67</v>
      </c>
      <c r="C51" s="52" t="s">
        <v>134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1"/>
    </row>
    <row r="52" spans="1:28" ht="34.15" customHeight="1" x14ac:dyDescent="0.35">
      <c r="A52" s="66"/>
      <c r="B52" s="63" t="s">
        <v>68</v>
      </c>
      <c r="C52" s="52" t="s">
        <v>135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4"/>
    </row>
    <row r="53" spans="1:28" ht="31.15" customHeight="1" x14ac:dyDescent="0.35">
      <c r="A53" s="66"/>
      <c r="B53" s="63" t="s">
        <v>69</v>
      </c>
      <c r="C53" s="52" t="s">
        <v>136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1"/>
    </row>
    <row r="54" spans="1:28" ht="33" customHeight="1" x14ac:dyDescent="0.35">
      <c r="A54" s="66"/>
      <c r="B54" s="63" t="s">
        <v>70</v>
      </c>
      <c r="C54" s="52" t="s">
        <v>71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1"/>
      <c r="R54" s="13"/>
    </row>
    <row r="55" spans="1:28" ht="27" customHeight="1" x14ac:dyDescent="0.35">
      <c r="A55" s="66"/>
      <c r="B55" s="63" t="s">
        <v>72</v>
      </c>
      <c r="C55" s="52" t="s">
        <v>137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1"/>
    </row>
    <row r="56" spans="1:28" ht="30.6" customHeight="1" x14ac:dyDescent="0.35">
      <c r="A56" s="66"/>
      <c r="B56" s="63" t="s">
        <v>73</v>
      </c>
      <c r="C56" s="52" t="s">
        <v>138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1"/>
    </row>
    <row r="57" spans="1:28" ht="7.9" customHeight="1" x14ac:dyDescent="0.35">
      <c r="A57" s="66"/>
      <c r="B57" s="62"/>
      <c r="C57" s="52"/>
      <c r="D57" s="54"/>
      <c r="E57" s="54"/>
      <c r="F57" s="54"/>
      <c r="G57" s="28"/>
      <c r="H57" s="28"/>
      <c r="I57" s="28"/>
      <c r="J57" s="28"/>
      <c r="K57" s="28"/>
      <c r="L57" s="28"/>
      <c r="M57" s="54"/>
      <c r="N57" s="28"/>
      <c r="O57" s="28"/>
      <c r="P57" s="28"/>
      <c r="Q57" s="1"/>
    </row>
    <row r="58" spans="1:28" ht="21" customHeight="1" x14ac:dyDescent="0.35">
      <c r="A58" s="67" t="s">
        <v>74</v>
      </c>
      <c r="B58" s="62"/>
      <c r="C58" s="51" t="s">
        <v>139</v>
      </c>
      <c r="D58" s="19">
        <f t="shared" ref="D58:E58" si="8">D60+D61+D62+D63+D64+D65+D66+D67+D68</f>
        <v>429573909</v>
      </c>
      <c r="E58" s="19">
        <f t="shared" si="8"/>
        <v>-18000000</v>
      </c>
      <c r="F58" s="19">
        <f t="shared" ref="F58:P58" si="9">F60+F61+F62+F63+F64+F65+F66+F67+F68</f>
        <v>21419464.940000001</v>
      </c>
      <c r="G58" s="19">
        <f t="shared" si="9"/>
        <v>5695338.8799999999</v>
      </c>
      <c r="H58" s="19">
        <f t="shared" si="9"/>
        <v>1074756.3999999999</v>
      </c>
      <c r="I58" s="19">
        <f t="shared" si="9"/>
        <v>5595575.46</v>
      </c>
      <c r="J58" s="19">
        <f t="shared" si="9"/>
        <v>23607593.140000001</v>
      </c>
      <c r="K58" s="19">
        <f t="shared" si="9"/>
        <v>696616.21</v>
      </c>
      <c r="L58" s="19">
        <f t="shared" si="9"/>
        <v>2325348.16</v>
      </c>
      <c r="M58" s="20">
        <f>+F58+G58+H58+I58+J58+K58+L58+N58+O58+P58</f>
        <v>60414693.189999998</v>
      </c>
      <c r="N58" s="19">
        <f t="shared" si="9"/>
        <v>0</v>
      </c>
      <c r="O58" s="19">
        <f t="shared" si="9"/>
        <v>0</v>
      </c>
      <c r="P58" s="19">
        <f t="shared" si="9"/>
        <v>0</v>
      </c>
      <c r="Q58" s="1"/>
    </row>
    <row r="59" spans="1:28" ht="9.6" customHeight="1" x14ac:dyDescent="0.35">
      <c r="A59" s="66"/>
      <c r="B59" s="62"/>
      <c r="C59" s="51"/>
      <c r="D59" s="20"/>
      <c r="E59" s="20"/>
      <c r="F59" s="20"/>
      <c r="G59" s="19"/>
      <c r="H59" s="19"/>
      <c r="I59" s="19"/>
      <c r="J59" s="19"/>
      <c r="K59" s="19"/>
      <c r="L59" s="19"/>
      <c r="M59" s="20"/>
      <c r="N59" s="20"/>
      <c r="O59" s="20"/>
      <c r="P59" s="20"/>
      <c r="Q59" s="1"/>
    </row>
    <row r="60" spans="1:28" ht="21" customHeight="1" x14ac:dyDescent="0.35">
      <c r="A60" s="66"/>
      <c r="B60" s="62" t="s">
        <v>75</v>
      </c>
      <c r="C60" s="52" t="s">
        <v>76</v>
      </c>
      <c r="D60" s="53">
        <v>63573909</v>
      </c>
      <c r="E60" s="53">
        <v>0</v>
      </c>
      <c r="F60" s="53">
        <v>77101.710000000006</v>
      </c>
      <c r="G60" s="21">
        <v>0</v>
      </c>
      <c r="H60" s="21">
        <v>415425.01</v>
      </c>
      <c r="I60" s="21">
        <v>41650</v>
      </c>
      <c r="J60" s="21">
        <v>984333.02</v>
      </c>
      <c r="K60" s="21">
        <v>0</v>
      </c>
      <c r="L60" s="21">
        <v>1131851.67</v>
      </c>
      <c r="M60" s="22">
        <f>+F60+G60+H60+I60+J60+K60+L60+N60+O60+P60</f>
        <v>2650361.41</v>
      </c>
      <c r="N60" s="21">
        <v>0</v>
      </c>
      <c r="O60" s="21">
        <v>0</v>
      </c>
      <c r="P60" s="21">
        <v>0</v>
      </c>
      <c r="Q60" s="3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ht="27.6" customHeight="1" x14ac:dyDescent="0.35">
      <c r="A61" s="66"/>
      <c r="B61" s="63" t="s">
        <v>77</v>
      </c>
      <c r="C61" s="52" t="s">
        <v>140</v>
      </c>
      <c r="D61" s="21">
        <v>4000000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2">
        <f t="shared" ref="M61:M68" si="10">+F61+G61+H61+I61+J61+K61+L61+N61+O61+P61</f>
        <v>0</v>
      </c>
      <c r="N61" s="21">
        <v>0</v>
      </c>
      <c r="O61" s="21">
        <v>0</v>
      </c>
      <c r="P61" s="21">
        <v>0</v>
      </c>
      <c r="Q61" s="3"/>
      <c r="R61" s="11"/>
      <c r="S61" s="11"/>
      <c r="T61" s="11"/>
    </row>
    <row r="62" spans="1:28" ht="33.6" customHeight="1" x14ac:dyDescent="0.35">
      <c r="A62" s="66"/>
      <c r="B62" s="63" t="s">
        <v>78</v>
      </c>
      <c r="C62" s="52" t="s">
        <v>141</v>
      </c>
      <c r="D62" s="21">
        <v>3000000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65416</v>
      </c>
      <c r="K62" s="21">
        <v>0</v>
      </c>
      <c r="L62" s="21">
        <v>0</v>
      </c>
      <c r="M62" s="22">
        <f t="shared" si="10"/>
        <v>65416</v>
      </c>
      <c r="N62" s="21">
        <v>0</v>
      </c>
      <c r="O62" s="21">
        <v>0</v>
      </c>
      <c r="P62" s="21">
        <v>0</v>
      </c>
      <c r="Q62" s="3"/>
      <c r="R62" s="11"/>
      <c r="S62" s="11"/>
      <c r="T62" s="11"/>
    </row>
    <row r="63" spans="1:28" ht="36" customHeight="1" x14ac:dyDescent="0.35">
      <c r="A63" s="66"/>
      <c r="B63" s="63" t="s">
        <v>79</v>
      </c>
      <c r="C63" s="52" t="s">
        <v>142</v>
      </c>
      <c r="D63" s="21">
        <v>15000000</v>
      </c>
      <c r="E63" s="21">
        <v>0</v>
      </c>
      <c r="F63" s="21">
        <v>0</v>
      </c>
      <c r="G63" s="21">
        <v>0</v>
      </c>
      <c r="H63" s="21">
        <v>0</v>
      </c>
      <c r="I63" s="21">
        <v>76540.789999999994</v>
      </c>
      <c r="J63" s="21">
        <v>0</v>
      </c>
      <c r="K63" s="21">
        <v>0</v>
      </c>
      <c r="L63" s="21">
        <v>0</v>
      </c>
      <c r="M63" s="22">
        <f t="shared" si="10"/>
        <v>76540.789999999994</v>
      </c>
      <c r="N63" s="21">
        <v>0</v>
      </c>
      <c r="O63" s="21">
        <v>0</v>
      </c>
      <c r="P63" s="21">
        <v>0</v>
      </c>
      <c r="Q63" s="3"/>
      <c r="R63" s="11"/>
    </row>
    <row r="64" spans="1:28" ht="42" customHeight="1" x14ac:dyDescent="0.35">
      <c r="A64" s="66"/>
      <c r="B64" s="63" t="s">
        <v>80</v>
      </c>
      <c r="C64" s="52" t="s">
        <v>143</v>
      </c>
      <c r="D64" s="53">
        <v>306000000</v>
      </c>
      <c r="E64" s="53">
        <v>0</v>
      </c>
      <c r="F64" s="53">
        <v>21342363.23</v>
      </c>
      <c r="G64" s="21">
        <v>5695338.8799999999</v>
      </c>
      <c r="H64" s="21">
        <v>659331.39</v>
      </c>
      <c r="I64" s="21">
        <v>5477384.6699999999</v>
      </c>
      <c r="J64" s="21">
        <f>22557844.12</f>
        <v>22557844.120000001</v>
      </c>
      <c r="K64" s="21">
        <v>696616.21</v>
      </c>
      <c r="L64" s="21">
        <v>345497.05</v>
      </c>
      <c r="M64" s="22">
        <f t="shared" si="10"/>
        <v>56774375.550000004</v>
      </c>
      <c r="N64" s="21">
        <v>0</v>
      </c>
      <c r="O64" s="21">
        <v>0</v>
      </c>
      <c r="P64" s="21">
        <v>0</v>
      </c>
      <c r="Q64" s="3"/>
      <c r="R64" s="11"/>
    </row>
    <row r="65" spans="1:18" ht="28.9" customHeight="1" x14ac:dyDescent="0.35">
      <c r="A65" s="66"/>
      <c r="B65" s="62" t="s">
        <v>81</v>
      </c>
      <c r="C65" s="52" t="s">
        <v>82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2">
        <f t="shared" si="10"/>
        <v>0</v>
      </c>
      <c r="N65" s="21">
        <v>0</v>
      </c>
      <c r="O65" s="21">
        <v>0</v>
      </c>
      <c r="P65" s="21">
        <v>0</v>
      </c>
      <c r="Q65" s="3"/>
      <c r="R65" s="11"/>
    </row>
    <row r="66" spans="1:18" ht="21" customHeight="1" x14ac:dyDescent="0.35">
      <c r="A66" s="66"/>
      <c r="B66" s="62" t="s">
        <v>83</v>
      </c>
      <c r="C66" s="52" t="s">
        <v>84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2">
        <f t="shared" si="10"/>
        <v>0</v>
      </c>
      <c r="N66" s="21">
        <v>0</v>
      </c>
      <c r="O66" s="21">
        <v>0</v>
      </c>
      <c r="P66" s="21">
        <v>0</v>
      </c>
      <c r="Q66" s="3"/>
      <c r="R66" s="11"/>
    </row>
    <row r="67" spans="1:18" ht="21" customHeight="1" x14ac:dyDescent="0.35">
      <c r="A67" s="66"/>
      <c r="B67" s="62" t="s">
        <v>85</v>
      </c>
      <c r="C67" s="52" t="s">
        <v>86</v>
      </c>
      <c r="D67" s="21">
        <v>10000000</v>
      </c>
      <c r="E67" s="21">
        <v>-10000000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2">
        <f t="shared" si="10"/>
        <v>0</v>
      </c>
      <c r="N67" s="21">
        <v>0</v>
      </c>
      <c r="O67" s="21">
        <v>0</v>
      </c>
      <c r="P67" s="21">
        <v>0</v>
      </c>
      <c r="Q67" s="3"/>
      <c r="R67" s="11"/>
    </row>
    <row r="68" spans="1:18" ht="48" customHeight="1" x14ac:dyDescent="0.35">
      <c r="A68" s="66"/>
      <c r="B68" s="63" t="s">
        <v>87</v>
      </c>
      <c r="C68" s="52" t="s">
        <v>144</v>
      </c>
      <c r="D68" s="21">
        <v>28000000</v>
      </c>
      <c r="E68" s="21">
        <v>-8000000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847999.44</v>
      </c>
      <c r="M68" s="22">
        <f t="shared" si="10"/>
        <v>847999.44</v>
      </c>
      <c r="N68" s="21">
        <v>0</v>
      </c>
      <c r="O68" s="21">
        <v>0</v>
      </c>
      <c r="P68" s="21">
        <v>0</v>
      </c>
      <c r="Q68" s="3"/>
      <c r="R68" s="11"/>
    </row>
    <row r="69" spans="1:18" ht="8.4499999999999993" customHeight="1" x14ac:dyDescent="0.35">
      <c r="A69" s="66"/>
      <c r="B69" s="62"/>
      <c r="C69" s="52"/>
      <c r="D69" s="55"/>
      <c r="E69" s="55"/>
      <c r="F69" s="55"/>
      <c r="G69" s="29"/>
      <c r="H69" s="29"/>
      <c r="I69" s="29"/>
      <c r="J69" s="29"/>
      <c r="K69" s="29"/>
      <c r="L69" s="29"/>
      <c r="M69" s="57"/>
      <c r="N69" s="29"/>
      <c r="O69" s="29"/>
      <c r="P69" s="29"/>
      <c r="Q69" s="3"/>
      <c r="R69" s="11"/>
    </row>
    <row r="70" spans="1:18" ht="21" customHeight="1" x14ac:dyDescent="0.35">
      <c r="A70" s="65" t="s">
        <v>88</v>
      </c>
      <c r="B70" s="62"/>
      <c r="C70" s="51" t="s">
        <v>89</v>
      </c>
      <c r="D70" s="56">
        <v>0</v>
      </c>
      <c r="E70" s="56">
        <v>0</v>
      </c>
      <c r="F70" s="56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56">
        <v>0</v>
      </c>
      <c r="N70" s="25">
        <v>0</v>
      </c>
      <c r="O70" s="25">
        <v>0</v>
      </c>
      <c r="P70" s="25">
        <v>0</v>
      </c>
      <c r="Q70" s="3"/>
      <c r="R70" s="11"/>
    </row>
    <row r="71" spans="1:18" ht="10.9" customHeight="1" x14ac:dyDescent="0.35">
      <c r="A71" s="66"/>
      <c r="B71" s="62"/>
      <c r="C71" s="51"/>
      <c r="D71" s="54"/>
      <c r="E71" s="54"/>
      <c r="F71" s="54"/>
      <c r="G71" s="25"/>
      <c r="H71" s="25"/>
      <c r="I71" s="25"/>
      <c r="J71" s="25"/>
      <c r="K71" s="25"/>
      <c r="L71" s="25"/>
      <c r="M71" s="54"/>
      <c r="N71" s="25"/>
      <c r="O71" s="25"/>
      <c r="P71" s="25"/>
      <c r="Q71" s="3"/>
      <c r="R71" s="11"/>
    </row>
    <row r="72" spans="1:18" ht="21" customHeight="1" x14ac:dyDescent="0.35">
      <c r="A72" s="66"/>
      <c r="B72" s="63" t="s">
        <v>90</v>
      </c>
      <c r="C72" s="52" t="s">
        <v>91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3"/>
      <c r="R72" s="11"/>
    </row>
    <row r="73" spans="1:18" ht="21" customHeight="1" x14ac:dyDescent="0.35">
      <c r="A73" s="66"/>
      <c r="B73" s="63" t="s">
        <v>92</v>
      </c>
      <c r="C73" s="52" t="s">
        <v>93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3"/>
      <c r="R73" s="11"/>
    </row>
    <row r="74" spans="1:18" ht="40.15" customHeight="1" x14ac:dyDescent="0.35">
      <c r="A74" s="66"/>
      <c r="B74" s="63" t="s">
        <v>94</v>
      </c>
      <c r="C74" s="52" t="s">
        <v>145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3"/>
      <c r="R74" s="11"/>
    </row>
    <row r="75" spans="1:18" ht="57" customHeight="1" x14ac:dyDescent="0.35">
      <c r="A75" s="66"/>
      <c r="B75" s="63" t="s">
        <v>95</v>
      </c>
      <c r="C75" s="52" t="s">
        <v>146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3"/>
      <c r="R75" s="11"/>
    </row>
    <row r="76" spans="1:18" ht="20.25" customHeight="1" x14ac:dyDescent="0.35">
      <c r="A76" s="66"/>
      <c r="B76" s="62"/>
      <c r="C76" s="52"/>
      <c r="D76" s="54"/>
      <c r="E76" s="54"/>
      <c r="F76" s="54"/>
      <c r="G76" s="25"/>
      <c r="H76" s="25"/>
      <c r="I76" s="25"/>
      <c r="J76" s="25"/>
      <c r="K76" s="25"/>
      <c r="L76" s="25"/>
      <c r="M76" s="54"/>
      <c r="N76" s="25"/>
      <c r="O76" s="25"/>
      <c r="P76" s="25"/>
      <c r="Q76" s="3"/>
      <c r="R76" s="11"/>
    </row>
    <row r="77" spans="1:18" ht="48" customHeight="1" x14ac:dyDescent="0.35">
      <c r="A77" s="67" t="s">
        <v>96</v>
      </c>
      <c r="B77" s="62"/>
      <c r="C77" s="51" t="s">
        <v>147</v>
      </c>
      <c r="D77" s="56">
        <v>0</v>
      </c>
      <c r="E77" s="56">
        <v>0</v>
      </c>
      <c r="F77" s="56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56">
        <v>0</v>
      </c>
      <c r="N77" s="27">
        <v>0</v>
      </c>
      <c r="O77" s="27">
        <v>0</v>
      </c>
      <c r="P77" s="27">
        <v>0</v>
      </c>
      <c r="Q77" s="3"/>
      <c r="R77" s="11"/>
    </row>
    <row r="78" spans="1:18" ht="7.15" customHeight="1" x14ac:dyDescent="0.35">
      <c r="A78" s="66"/>
      <c r="B78" s="62"/>
      <c r="C78" s="51"/>
      <c r="D78" s="54"/>
      <c r="E78" s="54"/>
      <c r="F78" s="54"/>
      <c r="G78" s="25"/>
      <c r="H78" s="25"/>
      <c r="I78" s="25"/>
      <c r="J78" s="25"/>
      <c r="K78" s="25"/>
      <c r="L78" s="25"/>
      <c r="M78" s="54"/>
      <c r="N78" s="26"/>
      <c r="O78" s="26"/>
      <c r="P78" s="26"/>
      <c r="Q78" s="3"/>
      <c r="R78" s="11"/>
    </row>
    <row r="79" spans="1:18" ht="21" customHeight="1" x14ac:dyDescent="0.35">
      <c r="A79" s="66"/>
      <c r="B79" s="62" t="s">
        <v>97</v>
      </c>
      <c r="C79" s="52" t="s">
        <v>98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3"/>
      <c r="R79" s="11"/>
    </row>
    <row r="80" spans="1:18" ht="39" customHeight="1" x14ac:dyDescent="0.35">
      <c r="A80" s="66"/>
      <c r="B80" s="63" t="s">
        <v>99</v>
      </c>
      <c r="C80" s="52" t="s">
        <v>159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3"/>
      <c r="R80" s="11"/>
    </row>
    <row r="81" spans="1:47" ht="6" customHeight="1" x14ac:dyDescent="0.35">
      <c r="A81" s="66"/>
      <c r="B81" s="62"/>
      <c r="C81" s="52"/>
      <c r="D81" s="54"/>
      <c r="E81" s="54"/>
      <c r="F81" s="54"/>
      <c r="G81" s="25"/>
      <c r="H81" s="25"/>
      <c r="I81" s="25"/>
      <c r="J81" s="25"/>
      <c r="K81" s="25"/>
      <c r="L81" s="25"/>
      <c r="M81" s="54"/>
      <c r="N81" s="25"/>
      <c r="O81" s="25"/>
      <c r="P81" s="25"/>
      <c r="Q81" s="3"/>
      <c r="R81" s="11"/>
    </row>
    <row r="82" spans="1:47" ht="24.6" customHeight="1" x14ac:dyDescent="0.35">
      <c r="A82" s="65" t="s">
        <v>100</v>
      </c>
      <c r="B82" s="62"/>
      <c r="C82" s="51" t="s">
        <v>101</v>
      </c>
      <c r="D82" s="56">
        <v>0</v>
      </c>
      <c r="E82" s="56">
        <v>0</v>
      </c>
      <c r="F82" s="56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56">
        <v>0</v>
      </c>
      <c r="N82" s="27">
        <v>0</v>
      </c>
      <c r="O82" s="27">
        <v>0</v>
      </c>
      <c r="P82" s="27">
        <v>0</v>
      </c>
      <c r="Q82" s="3"/>
      <c r="R82" s="11"/>
    </row>
    <row r="83" spans="1:47" ht="7.15" customHeight="1" x14ac:dyDescent="0.35">
      <c r="A83" s="66"/>
      <c r="B83" s="62"/>
      <c r="C83" s="51"/>
      <c r="D83" s="54"/>
      <c r="E83" s="54"/>
      <c r="F83" s="54"/>
      <c r="G83" s="25"/>
      <c r="H83" s="25"/>
      <c r="I83" s="25"/>
      <c r="J83" s="25"/>
      <c r="K83" s="25"/>
      <c r="L83" s="25"/>
      <c r="M83" s="54"/>
      <c r="N83" s="25"/>
      <c r="O83" s="25"/>
      <c r="P83" s="25"/>
      <c r="Q83" s="3"/>
      <c r="R83" s="11"/>
    </row>
    <row r="84" spans="1:47" ht="24" customHeight="1" x14ac:dyDescent="0.35">
      <c r="A84" s="66"/>
      <c r="B84" s="63" t="s">
        <v>102</v>
      </c>
      <c r="C84" s="52" t="s">
        <v>148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3"/>
      <c r="R84" s="11"/>
    </row>
    <row r="85" spans="1:47" ht="21" customHeight="1" x14ac:dyDescent="0.35">
      <c r="A85" s="66"/>
      <c r="B85" s="63" t="s">
        <v>103</v>
      </c>
      <c r="C85" s="52" t="s">
        <v>149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3"/>
      <c r="R85" s="11"/>
    </row>
    <row r="86" spans="1:47" ht="37.9" customHeight="1" x14ac:dyDescent="0.35">
      <c r="A86" s="66"/>
      <c r="B86" s="63" t="s">
        <v>104</v>
      </c>
      <c r="C86" s="52" t="s">
        <v>150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3"/>
      <c r="R86" s="11"/>
    </row>
    <row r="87" spans="1:47" ht="5.45" customHeight="1" x14ac:dyDescent="0.35">
      <c r="A87" s="66"/>
      <c r="B87" s="62"/>
      <c r="C87" s="52"/>
      <c r="D87" s="54"/>
      <c r="E87" s="54"/>
      <c r="F87" s="54"/>
      <c r="G87" s="28"/>
      <c r="H87" s="28"/>
      <c r="I87" s="28"/>
      <c r="J87" s="28"/>
      <c r="K87" s="28"/>
      <c r="L87" s="28"/>
      <c r="M87" s="54"/>
      <c r="N87" s="26"/>
      <c r="O87" s="26"/>
      <c r="P87" s="26"/>
      <c r="Q87" s="3"/>
      <c r="R87" s="11"/>
    </row>
    <row r="88" spans="1:47" ht="21" customHeight="1" x14ac:dyDescent="0.35">
      <c r="A88" s="73" t="s">
        <v>105</v>
      </c>
      <c r="B88" s="73"/>
      <c r="C88" s="73"/>
      <c r="D88" s="31">
        <f>D6+D14+D26+D38+D58</f>
        <v>3362776950</v>
      </c>
      <c r="E88" s="31">
        <f>E6+E14+E26+E38+E58</f>
        <v>0</v>
      </c>
      <c r="F88" s="31">
        <f>F6+F14+F26+F38+F58</f>
        <v>185650286.46000004</v>
      </c>
      <c r="G88" s="30">
        <f t="shared" ref="G88:P88" si="11">G82+G77+G70+G58+G38+G26+G14+G6</f>
        <v>198763575.09</v>
      </c>
      <c r="H88" s="30">
        <f t="shared" si="11"/>
        <v>220754055.37</v>
      </c>
      <c r="I88" s="30">
        <f t="shared" si="11"/>
        <v>216024458.72000003</v>
      </c>
      <c r="J88" s="30">
        <f t="shared" si="11"/>
        <v>181351737.41999999</v>
      </c>
      <c r="K88" s="30">
        <f t="shared" si="11"/>
        <v>238642584.33000001</v>
      </c>
      <c r="L88" s="30">
        <f t="shared" si="11"/>
        <v>305584982.90999997</v>
      </c>
      <c r="M88" s="31">
        <f>M6+M14+M26+M38+M58</f>
        <v>1546771680.3000002</v>
      </c>
      <c r="N88" s="30">
        <f t="shared" si="11"/>
        <v>0</v>
      </c>
      <c r="O88" s="30">
        <f t="shared" si="11"/>
        <v>0</v>
      </c>
      <c r="P88" s="30">
        <f t="shared" si="11"/>
        <v>0</v>
      </c>
      <c r="Q88" s="1"/>
      <c r="AU88" s="6"/>
    </row>
    <row r="89" spans="1:47" ht="7.15" customHeight="1" x14ac:dyDescent="0.35">
      <c r="A89" s="69"/>
      <c r="B89" s="63"/>
      <c r="C89" s="51"/>
      <c r="D89" s="33"/>
      <c r="E89" s="33"/>
      <c r="F89" s="33"/>
      <c r="G89" s="32"/>
      <c r="H89" s="32"/>
      <c r="I89" s="32"/>
      <c r="J89" s="32"/>
      <c r="K89" s="32"/>
      <c r="L89" s="32"/>
      <c r="M89" s="33"/>
      <c r="N89" s="33"/>
      <c r="O89" s="33"/>
      <c r="P89" s="33"/>
      <c r="Q89" s="1"/>
      <c r="AU89" s="6"/>
    </row>
    <row r="90" spans="1:47" ht="15.6" customHeight="1" x14ac:dyDescent="0.35">
      <c r="A90" s="67">
        <v>4</v>
      </c>
      <c r="B90" s="63"/>
      <c r="C90" s="51" t="s">
        <v>106</v>
      </c>
      <c r="D90" s="56">
        <v>0</v>
      </c>
      <c r="E90" s="56">
        <v>0</v>
      </c>
      <c r="F90" s="56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56">
        <v>0</v>
      </c>
      <c r="N90" s="27">
        <v>0</v>
      </c>
      <c r="O90" s="27">
        <v>0</v>
      </c>
      <c r="P90" s="27">
        <v>0</v>
      </c>
      <c r="Q90" s="3"/>
      <c r="R90" s="11"/>
    </row>
    <row r="91" spans="1:47" ht="4.9000000000000004" customHeight="1" x14ac:dyDescent="0.35">
      <c r="A91" s="69"/>
      <c r="B91" s="63"/>
      <c r="C91" s="51"/>
      <c r="D91" s="54"/>
      <c r="E91" s="54"/>
      <c r="F91" s="54"/>
      <c r="G91" s="27"/>
      <c r="H91" s="27"/>
      <c r="I91" s="27"/>
      <c r="J91" s="27"/>
      <c r="K91" s="27"/>
      <c r="L91" s="27"/>
      <c r="M91" s="54"/>
      <c r="N91" s="27"/>
      <c r="O91" s="27"/>
      <c r="P91" s="27"/>
      <c r="Q91" s="3"/>
      <c r="R91" s="11"/>
    </row>
    <row r="92" spans="1:47" ht="15" customHeight="1" x14ac:dyDescent="0.35">
      <c r="A92" s="67" t="s">
        <v>107</v>
      </c>
      <c r="B92" s="63"/>
      <c r="C92" s="51" t="s">
        <v>108</v>
      </c>
      <c r="D92" s="56">
        <v>0</v>
      </c>
      <c r="E92" s="56">
        <v>0</v>
      </c>
      <c r="F92" s="56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56">
        <v>0</v>
      </c>
      <c r="N92" s="27">
        <v>0</v>
      </c>
      <c r="O92" s="27">
        <v>0</v>
      </c>
      <c r="P92" s="27">
        <v>0</v>
      </c>
      <c r="Q92" s="3"/>
      <c r="R92" s="11"/>
    </row>
    <row r="93" spans="1:47" ht="4.9000000000000004" customHeight="1" x14ac:dyDescent="0.35">
      <c r="A93" s="69"/>
      <c r="B93" s="63"/>
      <c r="C93" s="51"/>
      <c r="D93" s="54"/>
      <c r="E93" s="54"/>
      <c r="F93" s="54"/>
      <c r="G93" s="25"/>
      <c r="H93" s="25"/>
      <c r="I93" s="25"/>
      <c r="J93" s="25"/>
      <c r="K93" s="25"/>
      <c r="L93" s="25"/>
      <c r="M93" s="54"/>
      <c r="N93" s="25"/>
      <c r="O93" s="25"/>
      <c r="P93" s="25"/>
      <c r="Q93" s="3"/>
      <c r="R93" s="11"/>
    </row>
    <row r="94" spans="1:47" ht="32.450000000000003" customHeight="1" x14ac:dyDescent="0.35">
      <c r="A94" s="69"/>
      <c r="B94" s="63" t="s">
        <v>109</v>
      </c>
      <c r="C94" s="52" t="s">
        <v>151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3"/>
      <c r="R94" s="11"/>
    </row>
    <row r="95" spans="1:47" ht="34.9" customHeight="1" x14ac:dyDescent="0.35">
      <c r="A95" s="69"/>
      <c r="B95" s="63" t="s">
        <v>110</v>
      </c>
      <c r="C95" s="52" t="s">
        <v>152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3"/>
      <c r="R95" s="11"/>
    </row>
    <row r="96" spans="1:47" ht="2.4500000000000002" customHeight="1" x14ac:dyDescent="0.35">
      <c r="A96" s="69"/>
      <c r="B96" s="63"/>
      <c r="C96" s="52"/>
      <c r="D96" s="54"/>
      <c r="E96" s="54"/>
      <c r="F96" s="54"/>
      <c r="G96" s="25"/>
      <c r="H96" s="25"/>
      <c r="I96" s="25"/>
      <c r="J96" s="25"/>
      <c r="K96" s="25"/>
      <c r="L96" s="25"/>
      <c r="M96" s="54"/>
      <c r="N96" s="25"/>
      <c r="O96" s="25"/>
      <c r="P96" s="25"/>
      <c r="Q96" s="3"/>
      <c r="R96" s="11"/>
    </row>
    <row r="97" spans="1:18" ht="16.149999999999999" customHeight="1" x14ac:dyDescent="0.35">
      <c r="A97" s="67" t="s">
        <v>111</v>
      </c>
      <c r="B97" s="63"/>
      <c r="C97" s="59" t="s">
        <v>112</v>
      </c>
      <c r="D97" s="56">
        <v>0</v>
      </c>
      <c r="E97" s="56">
        <v>0</v>
      </c>
      <c r="F97" s="56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56">
        <v>0</v>
      </c>
      <c r="N97" s="27">
        <v>0</v>
      </c>
      <c r="O97" s="27">
        <v>0</v>
      </c>
      <c r="P97" s="27">
        <v>0</v>
      </c>
      <c r="Q97" s="3"/>
      <c r="R97" s="11"/>
    </row>
    <row r="98" spans="1:18" ht="3.6" customHeight="1" x14ac:dyDescent="0.35">
      <c r="A98" s="69"/>
      <c r="B98" s="63"/>
      <c r="C98" s="59"/>
      <c r="D98" s="54"/>
      <c r="E98" s="54"/>
      <c r="F98" s="54"/>
      <c r="G98" s="25"/>
      <c r="H98" s="25"/>
      <c r="I98" s="25"/>
      <c r="J98" s="25"/>
      <c r="K98" s="25"/>
      <c r="L98" s="25"/>
      <c r="M98" s="54"/>
      <c r="N98" s="25"/>
      <c r="O98" s="25"/>
      <c r="P98" s="25"/>
      <c r="Q98" s="3"/>
      <c r="R98" s="11"/>
    </row>
    <row r="99" spans="1:18" ht="21.75" customHeight="1" x14ac:dyDescent="0.35">
      <c r="A99" s="69"/>
      <c r="B99" s="63" t="s">
        <v>113</v>
      </c>
      <c r="C99" s="60" t="s">
        <v>153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3"/>
      <c r="R99" s="11"/>
    </row>
    <row r="100" spans="1:18" ht="18.600000000000001" customHeight="1" x14ac:dyDescent="0.35">
      <c r="A100" s="69"/>
      <c r="B100" s="63" t="s">
        <v>114</v>
      </c>
      <c r="C100" s="60" t="s">
        <v>154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3"/>
      <c r="R100" s="11"/>
    </row>
    <row r="101" spans="1:18" ht="3" customHeight="1" x14ac:dyDescent="0.35">
      <c r="A101" s="69"/>
      <c r="B101" s="63"/>
      <c r="C101" s="60"/>
      <c r="D101" s="54"/>
      <c r="E101" s="54"/>
      <c r="F101" s="54"/>
      <c r="G101" s="25"/>
      <c r="H101" s="25"/>
      <c r="I101" s="25"/>
      <c r="J101" s="25"/>
      <c r="K101" s="25"/>
      <c r="L101" s="25"/>
      <c r="M101" s="54"/>
      <c r="N101" s="25"/>
      <c r="O101" s="25"/>
      <c r="P101" s="25"/>
      <c r="Q101" s="3"/>
      <c r="R101" s="11"/>
    </row>
    <row r="102" spans="1:18" ht="15" customHeight="1" x14ac:dyDescent="0.35">
      <c r="A102" s="67" t="s">
        <v>115</v>
      </c>
      <c r="B102" s="63"/>
      <c r="C102" s="59" t="s">
        <v>155</v>
      </c>
      <c r="D102" s="56">
        <v>0</v>
      </c>
      <c r="E102" s="56">
        <v>0</v>
      </c>
      <c r="F102" s="56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56">
        <v>0</v>
      </c>
      <c r="N102" s="27">
        <v>0</v>
      </c>
      <c r="O102" s="27">
        <v>0</v>
      </c>
      <c r="P102" s="27">
        <v>0</v>
      </c>
      <c r="Q102" s="3"/>
      <c r="R102" s="11"/>
    </row>
    <row r="103" spans="1:18" ht="9.6" customHeight="1" x14ac:dyDescent="0.35">
      <c r="A103" s="69"/>
      <c r="B103" s="63"/>
      <c r="C103" s="51"/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3"/>
      <c r="R103" s="11"/>
    </row>
    <row r="104" spans="1:18" ht="27" customHeight="1" x14ac:dyDescent="0.35">
      <c r="A104" s="70"/>
      <c r="B104" s="68" t="s">
        <v>116</v>
      </c>
      <c r="C104" s="58" t="s">
        <v>156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3"/>
      <c r="R104" s="11"/>
    </row>
    <row r="105" spans="1:18" ht="21" customHeight="1" x14ac:dyDescent="0.35">
      <c r="A105" s="74" t="s">
        <v>157</v>
      </c>
      <c r="B105" s="74"/>
      <c r="C105" s="74"/>
      <c r="D105" s="34">
        <f t="shared" ref="D105:E105" si="12">D88</f>
        <v>3362776950</v>
      </c>
      <c r="E105" s="34">
        <f t="shared" si="12"/>
        <v>0</v>
      </c>
      <c r="F105" s="34">
        <f t="shared" ref="F105:P105" si="13">F88</f>
        <v>185650286.46000004</v>
      </c>
      <c r="G105" s="35">
        <f t="shared" si="13"/>
        <v>198763575.09</v>
      </c>
      <c r="H105" s="35">
        <f t="shared" si="13"/>
        <v>220754055.37</v>
      </c>
      <c r="I105" s="35">
        <f t="shared" si="13"/>
        <v>216024458.72000003</v>
      </c>
      <c r="J105" s="35">
        <f t="shared" si="13"/>
        <v>181351737.41999999</v>
      </c>
      <c r="K105" s="35">
        <f t="shared" si="13"/>
        <v>238642584.33000001</v>
      </c>
      <c r="L105" s="35">
        <f t="shared" si="13"/>
        <v>305584982.90999997</v>
      </c>
      <c r="M105" s="34">
        <f>M88</f>
        <v>1546771680.3000002</v>
      </c>
      <c r="N105" s="35">
        <f t="shared" si="13"/>
        <v>0</v>
      </c>
      <c r="O105" s="35">
        <f t="shared" si="13"/>
        <v>0</v>
      </c>
      <c r="P105" s="35">
        <f t="shared" si="13"/>
        <v>0</v>
      </c>
      <c r="Q105" s="5"/>
    </row>
    <row r="106" spans="1:18" s="7" customFormat="1" ht="14.45" customHeight="1" x14ac:dyDescent="0.35">
      <c r="A106" s="1"/>
      <c r="B106" s="1"/>
      <c r="C106" s="36"/>
      <c r="D106" s="36"/>
      <c r="E106" s="3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37"/>
      <c r="Q106" s="1"/>
      <c r="R106" s="14"/>
    </row>
    <row r="107" spans="1:18" s="7" customFormat="1" ht="15" customHeight="1" x14ac:dyDescent="0.35">
      <c r="A107" s="1"/>
      <c r="B107" s="1"/>
      <c r="C107" s="41"/>
      <c r="D107" s="41"/>
      <c r="E107" s="41"/>
      <c r="F107" s="39"/>
      <c r="G107" s="1"/>
      <c r="H107" s="42"/>
      <c r="I107" s="42"/>
      <c r="J107" s="72"/>
      <c r="K107" s="42"/>
      <c r="L107" s="42"/>
      <c r="M107" s="42"/>
      <c r="N107" s="42"/>
      <c r="O107" s="42"/>
      <c r="P107" s="38"/>
      <c r="Q107" s="1"/>
    </row>
    <row r="108" spans="1:18" s="7" customFormat="1" ht="21" hidden="1" customHeight="1" x14ac:dyDescent="0.35">
      <c r="A108" s="1"/>
      <c r="B108" s="1"/>
      <c r="C108" s="41"/>
      <c r="D108" s="41"/>
      <c r="E108" s="41"/>
      <c r="F108" s="39"/>
      <c r="G108" s="1"/>
      <c r="H108" s="42"/>
      <c r="I108" s="42"/>
      <c r="J108" s="42"/>
      <c r="K108" s="42"/>
      <c r="L108" s="42"/>
      <c r="M108" s="42"/>
      <c r="N108" s="42"/>
      <c r="O108" s="42"/>
      <c r="P108" s="38"/>
      <c r="Q108" s="1"/>
    </row>
    <row r="109" spans="1:18" s="7" customFormat="1" ht="21" customHeight="1" x14ac:dyDescent="0.35">
      <c r="A109" s="1"/>
      <c r="B109" s="1"/>
      <c r="C109" s="41"/>
      <c r="D109" s="41"/>
      <c r="E109" s="41"/>
      <c r="F109" s="39"/>
      <c r="G109" s="1"/>
      <c r="H109" s="42"/>
      <c r="I109" s="42"/>
      <c r="J109" s="42"/>
      <c r="K109" s="42"/>
      <c r="L109" s="42"/>
      <c r="M109" s="42"/>
      <c r="N109" s="42"/>
      <c r="O109" s="42"/>
      <c r="P109" s="38"/>
      <c r="Q109" s="1"/>
    </row>
    <row r="110" spans="1:18" s="7" customFormat="1" ht="21" customHeight="1" x14ac:dyDescent="0.35">
      <c r="A110" s="1"/>
      <c r="B110" s="1"/>
      <c r="C110" s="41"/>
      <c r="D110" s="41"/>
      <c r="E110" s="41"/>
      <c r="F110" s="39"/>
      <c r="G110" s="2"/>
      <c r="H110" s="1"/>
      <c r="I110" s="2"/>
      <c r="J110" s="1"/>
      <c r="K110" s="1"/>
      <c r="L110" s="1"/>
      <c r="M110" s="1"/>
      <c r="N110" s="1"/>
      <c r="O110" s="1"/>
      <c r="P110" s="38"/>
      <c r="Q110" s="1"/>
    </row>
    <row r="111" spans="1:18" s="7" customFormat="1" ht="21" customHeight="1" x14ac:dyDescent="0.35">
      <c r="A111" s="1"/>
      <c r="B111" s="1"/>
      <c r="C111" s="41"/>
      <c r="D111" s="41"/>
      <c r="E111" s="41"/>
      <c r="F111" s="39"/>
      <c r="G111" s="1"/>
      <c r="H111" s="1"/>
      <c r="I111" s="1"/>
      <c r="J111" s="1"/>
      <c r="K111" s="1"/>
      <c r="L111" s="1"/>
      <c r="M111" s="1"/>
      <c r="N111" s="1"/>
      <c r="O111" s="1"/>
      <c r="P111" s="38"/>
      <c r="Q111" s="1"/>
    </row>
    <row r="112" spans="1:18" s="7" customFormat="1" ht="21" customHeight="1" x14ac:dyDescent="0.35">
      <c r="A112" s="1"/>
      <c r="B112" s="1"/>
      <c r="C112" s="41"/>
      <c r="D112" s="41"/>
      <c r="E112" s="41"/>
      <c r="F112" s="39"/>
      <c r="G112" s="1"/>
      <c r="H112" s="1"/>
      <c r="I112" s="1"/>
      <c r="J112" s="80" t="s">
        <v>165</v>
      </c>
      <c r="K112" s="1"/>
      <c r="L112" s="1"/>
      <c r="M112" s="1"/>
      <c r="N112" s="1"/>
      <c r="O112" s="1"/>
      <c r="P112" s="38"/>
      <c r="Q112" s="1"/>
    </row>
    <row r="113" spans="1:48" s="7" customFormat="1" ht="21" customHeight="1" x14ac:dyDescent="0.35">
      <c r="A113" s="1"/>
      <c r="B113" s="1"/>
      <c r="C113" s="41"/>
      <c r="D113" s="41"/>
      <c r="E113" s="41"/>
      <c r="F113" s="39"/>
      <c r="G113" s="1"/>
      <c r="H113" s="1"/>
      <c r="I113" s="1"/>
      <c r="J113" s="80" t="s">
        <v>166</v>
      </c>
      <c r="K113" s="1"/>
      <c r="L113" s="1"/>
      <c r="M113" s="1"/>
      <c r="N113" s="1"/>
      <c r="O113" s="1"/>
      <c r="P113" s="38"/>
      <c r="Q113" s="1"/>
    </row>
    <row r="114" spans="1:48" ht="21" customHeight="1" x14ac:dyDescent="0.35">
      <c r="A114" s="43"/>
      <c r="B114" s="43"/>
      <c r="C114" s="36"/>
      <c r="D114" s="36"/>
      <c r="E114" s="36"/>
      <c r="F114" s="1"/>
      <c r="G114" s="1"/>
      <c r="H114" s="1"/>
      <c r="I114" s="1"/>
      <c r="J114" s="44"/>
      <c r="K114" s="17"/>
      <c r="L114" s="43"/>
      <c r="M114" s="1"/>
      <c r="N114" s="1"/>
      <c r="O114" s="1"/>
      <c r="P114" s="38"/>
      <c r="Q114" s="1"/>
    </row>
    <row r="115" spans="1:48" ht="21" customHeight="1" x14ac:dyDescent="0.35">
      <c r="A115" s="43"/>
      <c r="B115" s="43"/>
      <c r="C115" s="40"/>
      <c r="D115" s="40"/>
      <c r="E115" s="40"/>
      <c r="F115" s="1"/>
      <c r="G115" s="1"/>
      <c r="H115" s="1"/>
      <c r="I115" s="1"/>
      <c r="J115" s="44"/>
      <c r="K115" s="17"/>
      <c r="L115" s="43"/>
      <c r="M115" s="1"/>
      <c r="N115" s="1"/>
      <c r="O115" s="1"/>
      <c r="P115" s="38"/>
      <c r="Q115" s="1"/>
    </row>
    <row r="116" spans="1:48" ht="27.6" customHeight="1" x14ac:dyDescent="0.35">
      <c r="A116" s="43"/>
      <c r="B116" s="43"/>
      <c r="C116" s="45"/>
      <c r="D116" s="79" t="s">
        <v>164</v>
      </c>
      <c r="E116" s="79"/>
      <c r="F116" s="79"/>
      <c r="G116" s="79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1"/>
      <c r="AV116" s="7"/>
    </row>
    <row r="117" spans="1:48" ht="27.6" customHeight="1" x14ac:dyDescent="0.35">
      <c r="A117" s="43"/>
      <c r="B117" s="43"/>
      <c r="C117" s="45"/>
      <c r="D117" s="79"/>
      <c r="E117" s="79"/>
      <c r="F117" s="79"/>
      <c r="G117" s="79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1"/>
      <c r="AV117" s="7"/>
    </row>
    <row r="118" spans="1:48" ht="27.6" customHeight="1" x14ac:dyDescent="0.35">
      <c r="A118" s="43"/>
      <c r="B118" s="43"/>
      <c r="C118" s="45"/>
      <c r="D118" s="45"/>
      <c r="E118" s="45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1"/>
      <c r="AV118" s="7"/>
    </row>
    <row r="119" spans="1:48" ht="27.6" customHeight="1" x14ac:dyDescent="0.35">
      <c r="A119" s="43"/>
      <c r="B119" s="43"/>
      <c r="C119" s="45"/>
      <c r="D119" s="45"/>
      <c r="E119" s="45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1"/>
      <c r="AV119" s="7"/>
    </row>
    <row r="120" spans="1:48" ht="12" customHeight="1" x14ac:dyDescent="0.35">
      <c r="A120" s="43"/>
      <c r="B120" s="43"/>
      <c r="C120" s="45"/>
      <c r="D120" s="45"/>
      <c r="E120" s="45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1"/>
      <c r="AV120" s="7"/>
    </row>
    <row r="121" spans="1:48" ht="5.25" customHeight="1" x14ac:dyDescent="0.35">
      <c r="A121" s="43"/>
      <c r="B121" s="43"/>
      <c r="C121" s="45"/>
      <c r="D121" s="45"/>
      <c r="E121" s="45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1"/>
      <c r="AV121" s="7"/>
    </row>
    <row r="122" spans="1:48" ht="20.25" customHeight="1" x14ac:dyDescent="0.35">
      <c r="A122" s="43"/>
      <c r="B122" s="43"/>
      <c r="C122" s="45"/>
      <c r="D122" s="45"/>
      <c r="E122" s="45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1"/>
      <c r="AV122" s="7"/>
    </row>
    <row r="123" spans="1:48" hidden="1" x14ac:dyDescent="0.35">
      <c r="A123" s="43"/>
      <c r="B123" s="43"/>
      <c r="C123" s="45"/>
      <c r="D123" s="45"/>
      <c r="E123" s="45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1"/>
      <c r="AV123" s="7"/>
    </row>
    <row r="124" spans="1:48" hidden="1" x14ac:dyDescent="0.35">
      <c r="A124" s="43"/>
      <c r="B124" s="43"/>
      <c r="C124" s="45"/>
      <c r="D124" s="45"/>
      <c r="E124" s="45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1"/>
      <c r="AV124" s="7"/>
    </row>
    <row r="125" spans="1:48" hidden="1" x14ac:dyDescent="0.35">
      <c r="A125" s="43"/>
      <c r="B125" s="43"/>
      <c r="C125" s="45"/>
      <c r="D125" s="45"/>
      <c r="E125" s="45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1"/>
      <c r="AV125" s="7"/>
    </row>
    <row r="126" spans="1:48" hidden="1" x14ac:dyDescent="0.35">
      <c r="A126" s="43"/>
      <c r="B126" s="43"/>
      <c r="C126" s="45"/>
      <c r="D126" s="45"/>
      <c r="E126" s="45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1"/>
      <c r="AV126" s="7"/>
    </row>
    <row r="127" spans="1:48" x14ac:dyDescent="0.35">
      <c r="A127" s="43"/>
      <c r="B127" s="43"/>
      <c r="C127" s="45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1"/>
    </row>
    <row r="128" spans="1:48" x14ac:dyDescent="0.35">
      <c r="A128" s="43"/>
      <c r="B128" s="43"/>
      <c r="C128" s="45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1"/>
    </row>
    <row r="129" spans="1:17" x14ac:dyDescent="0.35">
      <c r="A129" s="43"/>
      <c r="B129" s="43"/>
      <c r="C129" s="45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1"/>
    </row>
    <row r="130" spans="1:17" x14ac:dyDescent="0.35">
      <c r="A130" s="43"/>
      <c r="B130" s="43"/>
      <c r="C130" s="45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1"/>
    </row>
    <row r="131" spans="1:17" x14ac:dyDescent="0.35">
      <c r="A131" s="43"/>
      <c r="B131" s="43"/>
      <c r="C131" s="45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1"/>
    </row>
    <row r="132" spans="1:17" x14ac:dyDescent="0.35">
      <c r="A132" s="43"/>
      <c r="B132" s="43"/>
      <c r="C132" s="45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1"/>
    </row>
    <row r="133" spans="1:17" x14ac:dyDescent="0.35">
      <c r="A133" s="43"/>
      <c r="B133" s="43"/>
      <c r="C133" s="45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1"/>
    </row>
    <row r="134" spans="1:17" x14ac:dyDescent="0.35">
      <c r="A134" s="43"/>
      <c r="B134" s="43"/>
      <c r="C134" s="45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1"/>
    </row>
    <row r="135" spans="1:17" x14ac:dyDescent="0.35">
      <c r="C135" s="45"/>
      <c r="D135" s="43"/>
      <c r="E135" s="43"/>
      <c r="F135" s="43"/>
      <c r="G135" s="43"/>
      <c r="H135" s="43"/>
      <c r="I135" s="43"/>
      <c r="N135" s="43"/>
      <c r="O135" s="43"/>
      <c r="P135" s="43"/>
      <c r="Q135" s="1"/>
    </row>
    <row r="136" spans="1:17" x14ac:dyDescent="0.35">
      <c r="C136" s="45"/>
      <c r="D136" s="43"/>
      <c r="E136" s="43"/>
      <c r="F136" s="43"/>
      <c r="G136" s="43"/>
      <c r="H136" s="43"/>
      <c r="I136" s="43"/>
      <c r="N136" s="43"/>
      <c r="O136" s="43"/>
      <c r="P136" s="43"/>
      <c r="Q136" s="1"/>
    </row>
    <row r="137" spans="1:17" x14ac:dyDescent="0.35">
      <c r="C137" s="45"/>
      <c r="D137" s="43"/>
      <c r="E137" s="43"/>
      <c r="F137" s="43"/>
      <c r="G137" s="43"/>
      <c r="H137" s="43"/>
      <c r="I137" s="43"/>
      <c r="N137" s="43"/>
      <c r="O137" s="43"/>
      <c r="P137" s="43"/>
      <c r="Q137" s="1"/>
    </row>
    <row r="138" spans="1:17" x14ac:dyDescent="0.35">
      <c r="C138" s="45"/>
      <c r="D138" s="43"/>
      <c r="E138" s="43"/>
      <c r="F138" s="43"/>
      <c r="G138" s="43"/>
      <c r="H138" s="43"/>
      <c r="I138" s="43"/>
      <c r="N138" s="43"/>
      <c r="O138" s="43"/>
      <c r="P138" s="43"/>
      <c r="Q138" s="1"/>
    </row>
    <row r="139" spans="1:17" x14ac:dyDescent="0.35">
      <c r="P139" s="6"/>
    </row>
    <row r="140" spans="1:17" x14ac:dyDescent="0.35">
      <c r="P140" s="6"/>
    </row>
    <row r="141" spans="1:17" ht="240" customHeight="1" x14ac:dyDescent="0.35">
      <c r="P141" s="6"/>
    </row>
    <row r="142" spans="1:17" ht="127.5" customHeight="1" x14ac:dyDescent="0.35">
      <c r="P142" s="6"/>
    </row>
  </sheetData>
  <mergeCells count="7">
    <mergeCell ref="D116:G117"/>
    <mergeCell ref="A88:C88"/>
    <mergeCell ref="A105:C105"/>
    <mergeCell ref="A3:C4"/>
    <mergeCell ref="F3:P3"/>
    <mergeCell ref="D3:D4"/>
    <mergeCell ref="E3:E4"/>
  </mergeCells>
  <printOptions horizontalCentered="1"/>
  <pageMargins left="0.2" right="0.19685039370078741" top="0.43307086614173229" bottom="0.54" header="0.23622047244094491" footer="0.23622047244094491"/>
  <pageSetup scale="61" fitToHeight="0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Julio</vt:lpstr>
      <vt:lpstr>Hoja1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2021-10-08T13:55:44Z</cp:lastPrinted>
  <dcterms:created xsi:type="dcterms:W3CDTF">2020-11-04T14:03:08Z</dcterms:created>
  <dcterms:modified xsi:type="dcterms:W3CDTF">2021-10-08T13:55:51Z</dcterms:modified>
</cp:coreProperties>
</file>