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28920" yWindow="-120" windowWidth="29040" windowHeight="15720"/>
  </bookViews>
  <sheets>
    <sheet name="agosto 2026" sheetId="3" r:id="rId1"/>
    <sheet name="Hoja1" sheetId="4" r:id="rId2"/>
  </sheets>
  <definedNames>
    <definedName name="_xlnm.Print_Area" localSheetId="0">'agosto 2026'!$A$1:$S$132</definedName>
    <definedName name="_xlnm.Print_Titles" localSheetId="0">'agosto 2026'!$3:$4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3" l="1"/>
  <c r="I58" i="3" l="1"/>
  <c r="I88" i="3" s="1"/>
  <c r="J58" i="3"/>
  <c r="J88" i="3" s="1"/>
  <c r="K58" i="3"/>
  <c r="K88" i="3" s="1"/>
  <c r="L58" i="3"/>
  <c r="L88" i="3" s="1"/>
  <c r="M58" i="3"/>
  <c r="H58" i="3"/>
  <c r="G58" i="3"/>
  <c r="I38" i="3"/>
  <c r="J38" i="3"/>
  <c r="K38" i="3"/>
  <c r="L38" i="3"/>
  <c r="M38" i="3"/>
  <c r="I26" i="3"/>
  <c r="J26" i="3"/>
  <c r="K26" i="3"/>
  <c r="L26" i="3"/>
  <c r="M26" i="3"/>
  <c r="H26" i="3"/>
  <c r="G26" i="3"/>
  <c r="I14" i="3"/>
  <c r="J14" i="3"/>
  <c r="K14" i="3"/>
  <c r="L14" i="3"/>
  <c r="M14" i="3"/>
  <c r="H14" i="3"/>
  <c r="M6" i="3"/>
  <c r="I6" i="3"/>
  <c r="J6" i="3"/>
  <c r="K6" i="3"/>
  <c r="L6" i="3"/>
  <c r="H6" i="3"/>
  <c r="M88" i="3" l="1"/>
  <c r="S64" i="3"/>
  <c r="S60" i="3"/>
  <c r="S46" i="3"/>
  <c r="S45" i="3"/>
  <c r="S40" i="3"/>
  <c r="S36" i="3"/>
  <c r="S34" i="3"/>
  <c r="S33" i="3"/>
  <c r="S32" i="3"/>
  <c r="S31" i="3"/>
  <c r="S30" i="3"/>
  <c r="S29" i="3"/>
  <c r="S28" i="3"/>
  <c r="S24" i="3"/>
  <c r="S23" i="3"/>
  <c r="S22" i="3"/>
  <c r="S21" i="3"/>
  <c r="S20" i="3"/>
  <c r="S19" i="3"/>
  <c r="S18" i="3"/>
  <c r="S17" i="3"/>
  <c r="S16" i="3"/>
  <c r="S12" i="3"/>
  <c r="S11" i="3"/>
  <c r="S9" i="3"/>
  <c r="S8" i="3"/>
  <c r="E65" i="3" l="1"/>
  <c r="E64" i="3"/>
  <c r="E36" i="3"/>
  <c r="E30" i="3"/>
  <c r="E21" i="3"/>
  <c r="E22" i="3"/>
  <c r="E16" i="3"/>
  <c r="E23" i="3"/>
  <c r="E9" i="3"/>
  <c r="E8" i="3" l="1"/>
  <c r="E6" i="3"/>
  <c r="E20" i="3" l="1"/>
  <c r="E14" i="3" s="1"/>
  <c r="S75" i="3" l="1"/>
  <c r="S69" i="3"/>
  <c r="S89" i="3"/>
  <c r="S90" i="3"/>
  <c r="S97" i="3"/>
  <c r="S104" i="3"/>
  <c r="S103" i="3"/>
  <c r="S101" i="3"/>
  <c r="S102" i="3"/>
  <c r="S100" i="3"/>
  <c r="S99" i="3"/>
  <c r="S91" i="3"/>
  <c r="S95" i="3"/>
  <c r="S94" i="3"/>
  <c r="S92" i="3"/>
  <c r="S84" i="3"/>
  <c r="S85" i="3"/>
  <c r="S86" i="3"/>
  <c r="S87" i="3"/>
  <c r="S83" i="3"/>
  <c r="S81" i="3"/>
  <c r="S79" i="3"/>
  <c r="S80" i="3"/>
  <c r="S78" i="3"/>
  <c r="S76" i="3"/>
  <c r="S74" i="3"/>
  <c r="S73" i="3"/>
  <c r="S72" i="3"/>
  <c r="S71" i="3"/>
  <c r="S61" i="3"/>
  <c r="S62" i="3"/>
  <c r="S63" i="3"/>
  <c r="S65" i="3"/>
  <c r="S66" i="3"/>
  <c r="S67" i="3"/>
  <c r="S68" i="3"/>
  <c r="S59" i="3"/>
  <c r="S49" i="3"/>
  <c r="S41" i="3"/>
  <c r="S42" i="3"/>
  <c r="S43" i="3"/>
  <c r="S44" i="3"/>
  <c r="S47" i="3"/>
  <c r="S50" i="3"/>
  <c r="S51" i="3"/>
  <c r="S52" i="3"/>
  <c r="S53" i="3"/>
  <c r="S54" i="3"/>
  <c r="S55" i="3"/>
  <c r="S56" i="3"/>
  <c r="S57" i="3"/>
  <c r="S39" i="3"/>
  <c r="S35" i="3"/>
  <c r="S27" i="3"/>
  <c r="S25" i="3"/>
  <c r="S15" i="3"/>
  <c r="S13" i="3"/>
  <c r="S10" i="3"/>
  <c r="S7" i="3"/>
  <c r="E58" i="3" l="1"/>
  <c r="E70" i="3"/>
  <c r="E48" i="3" l="1"/>
  <c r="E38" i="3"/>
  <c r="F67" i="3"/>
  <c r="F62" i="3"/>
  <c r="F65" i="3"/>
  <c r="S93" i="3" l="1"/>
  <c r="S96" i="3"/>
  <c r="S98" i="3"/>
  <c r="E92" i="3" l="1"/>
  <c r="D92" i="3"/>
  <c r="H38" i="3" l="1"/>
  <c r="E34" i="3" l="1"/>
  <c r="E26" i="3" s="1"/>
  <c r="E88" i="3" s="1"/>
  <c r="R38" i="3" l="1"/>
  <c r="Q38" i="3"/>
  <c r="P38" i="3"/>
  <c r="O38" i="3"/>
  <c r="N38" i="3"/>
  <c r="R37" i="3"/>
  <c r="Q37" i="3"/>
  <c r="P37" i="3"/>
  <c r="O37" i="3"/>
  <c r="G38" i="3"/>
  <c r="S37" i="3" l="1"/>
  <c r="S38" i="3"/>
  <c r="F73" i="3"/>
  <c r="F74" i="3"/>
  <c r="F75" i="3"/>
  <c r="F76" i="3"/>
  <c r="F72" i="3"/>
  <c r="F61" i="3"/>
  <c r="F63" i="3"/>
  <c r="F64" i="3"/>
  <c r="F66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F6" i="3" l="1"/>
  <c r="R82" i="3"/>
  <c r="R77" i="3"/>
  <c r="S77" i="3" s="1"/>
  <c r="R70" i="3"/>
  <c r="S82" i="3" l="1"/>
  <c r="E77" i="3"/>
  <c r="E82" i="3"/>
  <c r="E105" i="3" l="1"/>
  <c r="H70" i="3" l="1"/>
  <c r="H88" i="3" s="1"/>
  <c r="G70" i="3"/>
  <c r="H48" i="3"/>
  <c r="G48" i="3"/>
  <c r="S48" i="3" s="1"/>
  <c r="S70" i="3" l="1"/>
  <c r="F104" i="3"/>
  <c r="F103" i="3"/>
  <c r="D97" i="3"/>
  <c r="F100" i="3"/>
  <c r="F99" i="3"/>
  <c r="F95" i="3"/>
  <c r="F94" i="3"/>
  <c r="F92" i="3" s="1"/>
  <c r="F85" i="3"/>
  <c r="F86" i="3"/>
  <c r="F84" i="3"/>
  <c r="D82" i="3"/>
  <c r="D77" i="3"/>
  <c r="F80" i="3"/>
  <c r="F79" i="3"/>
  <c r="F51" i="3"/>
  <c r="F52" i="3"/>
  <c r="F53" i="3"/>
  <c r="F54" i="3"/>
  <c r="F55" i="3"/>
  <c r="F56" i="3"/>
  <c r="F50" i="3"/>
  <c r="F82" i="3" l="1"/>
  <c r="F77" i="3"/>
  <c r="F48" i="3"/>
  <c r="D70" i="3"/>
  <c r="D58" i="3"/>
  <c r="D48" i="3"/>
  <c r="D38" i="3"/>
  <c r="D26" i="3"/>
  <c r="D14" i="3"/>
  <c r="F70" i="3"/>
  <c r="F58" i="3"/>
  <c r="R58" i="3"/>
  <c r="Q58" i="3"/>
  <c r="P58" i="3"/>
  <c r="O58" i="3"/>
  <c r="O88" i="3" s="1"/>
  <c r="N58" i="3"/>
  <c r="F46" i="3"/>
  <c r="R26" i="3"/>
  <c r="Q26" i="3"/>
  <c r="P26" i="3"/>
  <c r="O26" i="3"/>
  <c r="N26" i="3"/>
  <c r="F14" i="3"/>
  <c r="R14" i="3"/>
  <c r="Q14" i="3"/>
  <c r="P14" i="3"/>
  <c r="O14" i="3"/>
  <c r="N14" i="3"/>
  <c r="G14" i="3"/>
  <c r="R6" i="3"/>
  <c r="Q6" i="3"/>
  <c r="P6" i="3"/>
  <c r="O6" i="3"/>
  <c r="G6" i="3"/>
  <c r="F88" i="3" l="1"/>
  <c r="R88" i="3"/>
  <c r="P88" i="3"/>
  <c r="Q88" i="3"/>
  <c r="Q105" i="3" s="1"/>
  <c r="G88" i="3"/>
  <c r="S6" i="3"/>
  <c r="N88" i="3"/>
  <c r="N105" i="3" s="1"/>
  <c r="S14" i="3"/>
  <c r="S58" i="3"/>
  <c r="S26" i="3"/>
  <c r="K105" i="3"/>
  <c r="F26" i="3"/>
  <c r="F38" i="3"/>
  <c r="D6" i="3"/>
  <c r="D88" i="3" s="1"/>
  <c r="D105" i="3" s="1"/>
  <c r="I105" i="3"/>
  <c r="M105" i="3"/>
  <c r="O105" i="3"/>
  <c r="J105" i="3"/>
  <c r="L105" i="3"/>
  <c r="P105" i="3"/>
  <c r="R105" i="3"/>
  <c r="S88" i="3" l="1"/>
  <c r="S105" i="3" s="1"/>
  <c r="G105" i="3"/>
  <c r="H105" i="3"/>
  <c r="F105" i="3"/>
</calcChain>
</file>

<file path=xl/sharedStrings.xml><?xml version="1.0" encoding="utf-8"?>
<sst xmlns="http://schemas.openxmlformats.org/spreadsheetml/2006/main" count="171" uniqueCount="171">
  <si>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</si>
  <si>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</si>
  <si>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</si>
  <si>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</si>
  <si>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</si>
  <si>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</si>
  <si>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</si>
  <si>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</si>
  <si>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</si>
  <si>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</si>
  <si>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</si>
  <si>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</si>
  <si>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</si>
  <si>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</si>
  <si>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</si>
  <si>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</si>
  <si>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</si>
  <si>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</si>
  <si>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</si>
  <si>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</si>
  <si>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</si>
  <si>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</si>
  <si>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</si>
  <si>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</si>
  <si>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</si>
  <si>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</si>
  <si>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</si>
  <si>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</si>
  <si>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</si>
  <si>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</si>
  <si>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</si>
  <si>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</si>
  <si>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</si>
  <si>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</si>
  <si>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</si>
  <si>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</si>
  <si>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</si>
  <si>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</si>
  <si>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</si>
  <si>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</si>
  <si>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</si>
  <si>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</si>
  <si>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</si>
  <si>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</si>
  <si>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</si>
  <si>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</si>
  <si>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</si>
  <si>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</si>
  <si>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</si>
  <si>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</si>
  <si>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</si>
  <si>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</si>
  <si>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</si>
  <si>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</si>
  <si>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</si>
  <si>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</si>
  <si>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</si>
  <si>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</si>
  <si>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</si>
  <si>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</si>
  <si>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</si>
  <si>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</si>
  <si>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</si>
  <si>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</si>
  <si>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</si>
  <si>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</si>
  <si>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</si>
  <si>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</si>
  <si>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</si>
  <si>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</si>
  <si>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</si>
  <si>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</si>
  <si>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</si>
  <si>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</si>
  <si>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</si>
  <si>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</si>
  <si>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</si>
  <si>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</si>
  <si>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</si>
  <si>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</si>
  <si>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</si>
  <si>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</si>
  <si>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</si>
  <si>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</si>
  <si>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</si>
  <si>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</si>
  <si>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</si>
  <si>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</si>
  <si>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</si>
  <si>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</si>
  <si>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</si>
  <si>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</si>
  <si>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</si>
  <si>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</si>
  <si>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</si>
  <si>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</si>
  <si>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</si>
  <si>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</si>
  <si>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</si>
  <si>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</si>
  <si>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</si>
  <si>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</si>
  <si>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</si>
  <si>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</si>
  <si>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</si>
  <si>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</si>
  <si>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</si>
  <si>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</si>
  <si>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</si>
  <si>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</si>
  <si>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</si>
  <si>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</si>
  <si>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</si>
  <si>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</si>
  <si>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</si>
  <si>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</si>
  <si>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</si>
  <si>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</si>
  <si>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</si>
  <si>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</si>
  <si>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</si>
  <si>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</si>
  <si>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</si>
  <si>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</si>
  <si>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</si>
  <si>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</si>
  <si>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</si>
  <si>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</si>
  <si>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</si>
  <si>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</si>
  <si>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</si>
  <si>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</si>
  <si>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</si>
  <si>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</si>
  <si>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</si>
  <si>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</si>
  <si>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</si>
  <si>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</si>
  <si>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</si>
  <si>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</si>
  <si>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</si>
  <si>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</si>
  <si>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</si>
  <si>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</si>
  <si>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</si>
  <si>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</si>
  <si>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</si>
  <si>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</si>
  <si>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</si>
  <si>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</si>
  <si>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</si>
  <si>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</si>
  <si>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</si>
  <si>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</si>
  <si>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</si>
  <si>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</si>
  <si>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</si>
  <si>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</si>
  <si>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</si>
  <si>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</si>
  <si>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</si>
  <si>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 xml:space="preserve"> </t>
  </si>
  <si>
    <t>Presupuesto                                  Modificado</t>
  </si>
  <si>
    <t>Presupuesto                         Aprobado</t>
  </si>
  <si>
    <t>Total                                Acumulado</t>
  </si>
  <si>
    <t>Modificacion                                                 Presupuestada</t>
  </si>
  <si>
    <t>Fuente: Mayor General de Contabilidad al 31/08/2026</t>
  </si>
  <si>
    <r>
      <t>TRANSFERENCIAS CORRIENTES A</t>
    </r>
    <r>
      <rPr>
        <sz val="22"/>
        <color theme="0"/>
        <rFont val="Verdana"/>
        <family val="2"/>
      </rPr>
      <t xml:space="preserve"> </t>
    </r>
    <r>
      <rPr>
        <sz val="22"/>
        <color rgb="FF000000"/>
        <rFont val="Verdana"/>
        <family val="2"/>
      </rPr>
      <t>INSTITUCIONES PÚBLICAS FINANCIERAS</t>
    </r>
  </si>
  <si>
    <r>
      <t>ADQUISICIÓN DE TÍTULOS</t>
    </r>
    <r>
      <rPr>
        <sz val="22"/>
        <color theme="0"/>
        <rFont val="Verdana"/>
        <family val="2"/>
      </rPr>
      <t xml:space="preserve"> </t>
    </r>
    <r>
      <rPr>
        <sz val="22"/>
        <color rgb="FF000000"/>
        <rFont val="Verdana"/>
        <family val="2"/>
      </rPr>
      <t>VALORES REPRESENTATIVOS DE DEUDA</t>
    </r>
  </si>
  <si>
    <t>DIRECTORA FINANCIERA</t>
  </si>
  <si>
    <t>ANASTACIA GUILLERMINA SÁNCHEZ HERRERA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</si>
</sst>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5">
    <font>
      <sz val="11"/>
      <color theme="1"/>
      <name val="Calibri"/>
      <charset val="134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sz val="22"/>
      <color theme="1"/>
      <name val="Calibri"/>
      <family val="2"/>
      <scheme val="minor"/>
    </font>
    <font>
      <sz val="22"/>
      <color rgb="FF000000"/>
      <name val="Calibri"/>
      <family val="2"/>
    </font>
    <font>
      <b/>
      <sz val="22"/>
      <color rgb="FF000000"/>
      <name val="Calibri"/>
      <family val="2"/>
    </font>
    <font>
      <sz val="22"/>
      <color theme="0"/>
      <name val="Verdana"/>
      <family val="2"/>
    </font>
    <font>
      <b/>
      <sz val="22"/>
      <color rgb="FF000000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100">
    <xf numFmtId="0" fontId="0" fillId="0" borderId="0" xfId="0"/>
    <xf numFmtId="164" fontId="6" fillId="0" borderId="4" xfId="0" applyNumberFormat="1" applyFont="1" applyBorder="1" applyAlignment="1">
      <alignment horizontal="left" vertical="center" wrapText="1"/>
    </xf>
    <xf numFmtId="164" fontId="6" fillId="0" borderId="4" xfId="1" applyFont="1" applyBorder="1" applyAlignment="1">
      <alignment vertical="center"/>
    </xf>
    <xf numFmtId="164" fontId="6" fillId="0" borderId="4" xfId="1" applyFont="1" applyBorder="1" applyAlignment="1">
      <alignment horizontal="right" vertical="center"/>
    </xf>
    <xf numFmtId="164" fontId="5" fillId="0" borderId="4" xfId="1" applyFont="1" applyBorder="1" applyAlignment="1">
      <alignment vertical="center" wrapText="1"/>
    </xf>
    <xf numFmtId="164" fontId="5" fillId="0" borderId="4" xfId="1" applyFont="1" applyBorder="1" applyAlignment="1">
      <alignment horizontal="right" vertical="center"/>
    </xf>
    <xf numFmtId="164" fontId="6" fillId="0" borderId="4" xfId="0" applyNumberFormat="1" applyFont="1" applyBorder="1" applyAlignment="1">
      <alignment vertical="center"/>
    </xf>
    <xf numFmtId="164" fontId="6" fillId="0" borderId="4" xfId="0" applyNumberFormat="1" applyFont="1" applyBorder="1" applyAlignment="1">
      <alignment horizontal="right" vertical="center"/>
    </xf>
    <xf numFmtId="2" fontId="5" fillId="0" borderId="4" xfId="0" applyNumberFormat="1" applyFont="1" applyBorder="1" applyAlignment="1">
      <alignment vertical="center"/>
    </xf>
    <xf numFmtId="2" fontId="6" fillId="0" borderId="4" xfId="0" applyNumberFormat="1" applyFont="1" applyBorder="1" applyAlignment="1">
      <alignment vertical="center"/>
    </xf>
    <xf numFmtId="165" fontId="5" fillId="0" borderId="4" xfId="0" applyNumberFormat="1" applyFont="1" applyBorder="1" applyAlignment="1">
      <alignment horizontal="right" vertical="center"/>
    </xf>
    <xf numFmtId="2" fontId="6" fillId="0" borderId="4" xfId="1" applyNumberFormat="1" applyFont="1" applyBorder="1" applyAlignment="1">
      <alignment vertical="center" wrapText="1"/>
    </xf>
    <xf numFmtId="2" fontId="6" fillId="0" borderId="4" xfId="1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/>
    </xf>
    <xf numFmtId="164" fontId="6" fillId="3" borderId="4" xfId="1" applyFont="1" applyFill="1" applyBorder="1" applyAlignment="1">
      <alignment horizontal="center" vertical="center" wrapText="1"/>
    </xf>
    <xf numFmtId="164" fontId="6" fillId="3" borderId="4" xfId="1" applyFont="1" applyFill="1" applyBorder="1" applyAlignment="1">
      <alignment horizontal="right" vertical="center" wrapText="1"/>
    </xf>
    <xf numFmtId="164" fontId="6" fillId="0" borderId="4" xfId="1" applyFont="1" applyFill="1" applyBorder="1" applyAlignment="1">
      <alignment horizontal="center" vertical="center" wrapText="1"/>
    </xf>
    <xf numFmtId="164" fontId="6" fillId="0" borderId="4" xfId="1" applyFont="1" applyFill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left" vertical="center" wrapText="1"/>
    </xf>
    <xf numFmtId="164" fontId="6" fillId="0" borderId="16" xfId="1" applyFont="1" applyBorder="1" applyAlignment="1">
      <alignment vertical="center"/>
    </xf>
    <xf numFmtId="4" fontId="7" fillId="0" borderId="0" xfId="0" applyNumberFormat="1" applyFont="1"/>
    <xf numFmtId="164" fontId="5" fillId="0" borderId="16" xfId="1" applyFont="1" applyBorder="1" applyAlignment="1">
      <alignment vertical="center"/>
    </xf>
    <xf numFmtId="4" fontId="7" fillId="0" borderId="0" xfId="0" applyNumberFormat="1" applyFont="1" applyAlignment="1">
      <alignment vertical="center"/>
    </xf>
    <xf numFmtId="164" fontId="6" fillId="2" borderId="20" xfId="1" applyFont="1" applyFill="1" applyBorder="1" applyAlignment="1">
      <alignment horizontal="center" vertical="center" wrapText="1"/>
    </xf>
    <xf numFmtId="164" fontId="6" fillId="2" borderId="20" xfId="1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64" fontId="9" fillId="0" borderId="0" xfId="0" applyNumberFormat="1" applyFont="1"/>
    <xf numFmtId="0" fontId="6" fillId="0" borderId="9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165" fontId="9" fillId="0" borderId="0" xfId="0" applyNumberFormat="1" applyFont="1" applyAlignment="1">
      <alignment vertical="center"/>
    </xf>
    <xf numFmtId="9" fontId="9" fillId="0" borderId="0" xfId="0" applyNumberFormat="1" applyFont="1"/>
    <xf numFmtId="0" fontId="5" fillId="0" borderId="9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164" fontId="8" fillId="0" borderId="0" xfId="0" applyNumberFormat="1" applyFont="1"/>
    <xf numFmtId="0" fontId="5" fillId="0" borderId="1" xfId="0" applyFont="1" applyBorder="1" applyAlignment="1">
      <alignment horizontal="center" vertical="center" wrapText="1"/>
    </xf>
    <xf numFmtId="0" fontId="9" fillId="0" borderId="0" xfId="10" applyFont="1" applyAlignment="1">
      <alignment horizontal="left" wrapText="1"/>
    </xf>
    <xf numFmtId="0" fontId="6" fillId="0" borderId="9" xfId="0" applyFont="1" applyBorder="1" applyAlignment="1">
      <alignment vertical="center"/>
    </xf>
    <xf numFmtId="0" fontId="5" fillId="0" borderId="1" xfId="0" applyFont="1" applyBorder="1"/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7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0" fillId="0" borderId="0" xfId="10" applyFont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164" fontId="5" fillId="0" borderId="0" xfId="0" applyNumberFormat="1" applyFont="1"/>
    <xf numFmtId="0" fontId="12" fillId="0" borderId="0" xfId="0" applyFont="1" applyAlignment="1">
      <alignment horizontal="center" vertical="center" wrapText="1"/>
    </xf>
    <xf numFmtId="164" fontId="6" fillId="0" borderId="0" xfId="1" applyFont="1" applyAlignment="1">
      <alignment vertical="center" wrapText="1"/>
    </xf>
    <xf numFmtId="0" fontId="6" fillId="0" borderId="0" xfId="10" applyFont="1" applyAlignment="1">
      <alignment vertical="center" wrapText="1"/>
    </xf>
    <xf numFmtId="164" fontId="5" fillId="0" borderId="0" xfId="1" applyFont="1" applyBorder="1" applyAlignment="1">
      <alignment vertical="center"/>
    </xf>
    <xf numFmtId="0" fontId="7" fillId="0" borderId="0" xfId="0" applyFont="1"/>
    <xf numFmtId="0" fontId="12" fillId="0" borderId="0" xfId="0" applyFont="1" applyAlignment="1">
      <alignment horizontal="center" vertical="center"/>
    </xf>
    <xf numFmtId="164" fontId="6" fillId="0" borderId="0" xfId="1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4" fontId="5" fillId="0" borderId="0" xfId="0" applyNumberFormat="1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9" fillId="0" borderId="0" xfId="1" applyFont="1" applyBorder="1" applyAlignment="1">
      <alignment vertical="center"/>
    </xf>
    <xf numFmtId="0" fontId="8" fillId="0" borderId="1" xfId="0" applyFont="1" applyBorder="1"/>
    <xf numFmtId="0" fontId="14" fillId="0" borderId="0" xfId="0" applyFont="1" applyAlignment="1">
      <alignment horizont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6" fillId="3" borderId="9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571499</xdr:colOff>
      <xdr:row>0</xdr:row>
      <xdr:rowOff>0</xdr:rowOff>
    </xdr:from>
    <xdr:ext cx="13811249" cy="2143125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835062" y="0"/>
          <a:ext cx="13811249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31/08/202</a:t>
          </a:r>
          <a:r>
            <a:rPr lang="es-ES" sz="2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4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124</xdr:row>
      <xdr:rowOff>35243</xdr:rowOff>
    </xdr:from>
    <xdr:ext cx="24360188" cy="2062797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7113806"/>
          <a:ext cx="24360188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MX" sz="2800">
            <a:effectLst/>
          </a:endParaRPr>
        </a:p>
        <a:p>
          <a:r>
            <a:rPr lang="es-DO" sz="2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Nota:</a:t>
          </a:r>
          <a:endParaRPr lang="es-MX" sz="2800">
            <a:effectLst/>
          </a:endParaRPr>
        </a:p>
        <a:p>
          <a:pPr eaLnBrk="1" fontAlgn="auto" latinLnBrk="0" hangingPunct="1"/>
          <a:r>
            <a:rPr lang="es-DO" sz="28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Dentro de la Partida Presupuestaria 2.6.5  Maquinaria, Otros Equipos y Herramientas RD$106,961,881.81 la cuenta Equipos de Comunicación, Telecomunicaciones  y Señalamiento tiene una ejecución de RD$ 106,463,050.48 al 31 de Agosto del 2026</a:t>
          </a:r>
          <a:endParaRPr lang="es-MX" sz="2800">
            <a:effectLst/>
          </a:endParaRPr>
        </a:p>
        <a:p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253860</xdr:colOff>
      <xdr:row>0</xdr:row>
      <xdr:rowOff>0</xdr:rowOff>
    </xdr:from>
    <xdr:ext cx="3170221" cy="1938618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35713" y="0"/>
          <a:ext cx="3170221" cy="19386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1028700</xdr:colOff>
      <xdr:row>120</xdr:row>
      <xdr:rowOff>0</xdr:rowOff>
    </xdr:from>
    <xdr:ext cx="3638550" cy="1219200"/>
    <xdr:sp macro="" textlink="">
      <xdr:nvSpPr>
        <xdr:cNvPr id="8" name="7 CuadroTexto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1745575" y="5645943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9" name="8 CuadroTexto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0" name="9 Cuadro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32410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1" name="10 CuadroTexto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426970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2" name="11 CuadroTexto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7412950" y="5655468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twoCellAnchor editAs="oneCell">
    <xdr:from>
      <xdr:col>1</xdr:col>
      <xdr:colOff>16749</xdr:colOff>
      <xdr:row>109</xdr:row>
      <xdr:rowOff>359872</xdr:rowOff>
    </xdr:from>
    <xdr:to>
      <xdr:col>2</xdr:col>
      <xdr:colOff>4783801</xdr:colOff>
      <xdr:row>114</xdr:row>
      <xdr:rowOff>95585</xdr:rowOff>
    </xdr:to>
    <xdr:pic>
      <xdr:nvPicPr>
        <xdr:cNvPr id="14" name="Imagen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2999" y="51866310"/>
          <a:ext cx="5620492" cy="1636903"/>
        </a:xfrm>
        <a:prstGeom prst="rect">
          <a:avLst/>
        </a:prstGeom>
      </xdr:spPr>
    </xdr:pic>
    <xdr:clientData/>
  </xdr:twoCellAnchor>
  <xdr:oneCellAnchor>
    <xdr:from>
      <xdr:col>18</xdr:col>
      <xdr:colOff>0</xdr:colOff>
      <xdr:row>120</xdr:row>
      <xdr:rowOff>0</xdr:rowOff>
    </xdr:from>
    <xdr:ext cx="3638550" cy="1219200"/>
    <xdr:sp macro="" textlink="">
      <xdr:nvSpPr>
        <xdr:cNvPr id="15" name="14 CuadroTexto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1075745" y="57929318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twoCellAnchor editAs="oneCell">
    <xdr:from>
      <xdr:col>12</xdr:col>
      <xdr:colOff>1436628</xdr:colOff>
      <xdr:row>109</xdr:row>
      <xdr:rowOff>256309</xdr:rowOff>
    </xdr:from>
    <xdr:to>
      <xdr:col>18</xdr:col>
      <xdr:colOff>1588471</xdr:colOff>
      <xdr:row>114</xdr:row>
      <xdr:rowOff>359755</xdr:rowOff>
    </xdr:to>
    <xdr:pic>
      <xdr:nvPicPr>
        <xdr:cNvPr id="16" name="Imagen 1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36566" y="51762747"/>
          <a:ext cx="6682183" cy="2004636"/>
        </a:xfrm>
        <a:prstGeom prst="rect">
          <a:avLst/>
        </a:prstGeom>
      </xdr:spPr>
    </xdr:pic>
    <xdr:clientData/>
  </xdr:twoCellAnchor>
  <xdr:twoCellAnchor editAs="oneCell">
    <xdr:from>
      <xdr:col>6</xdr:col>
      <xdr:colOff>1682115</xdr:colOff>
      <xdr:row>117</xdr:row>
      <xdr:rowOff>303490</xdr:rowOff>
    </xdr:from>
    <xdr:to>
      <xdr:col>9</xdr:col>
      <xdr:colOff>2207895</xdr:colOff>
      <xdr:row>121</xdr:row>
      <xdr:rowOff>283007</xdr:rowOff>
    </xdr:to>
    <xdr:pic>
      <xdr:nvPicPr>
        <xdr:cNvPr id="13" name="Imagen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12865" y="54857928"/>
          <a:ext cx="10908030" cy="143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3</xdr:col>
      <xdr:colOff>5619540</xdr:colOff>
      <xdr:row>19</xdr:row>
      <xdr:rowOff>93517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2085975"/>
          <a:ext cx="5617635" cy="154512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12</xdr:col>
      <xdr:colOff>106680</xdr:colOff>
      <xdr:row>4</xdr:row>
      <xdr:rowOff>7620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6340" y="365760"/>
          <a:ext cx="565404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zoomScale="40" zoomScaleNormal="85" zoomScaleSheetLayoutView="40" workbookViewId="0">
      <selection activeCell="J12" sqref="J12"/>
    </sheetView>
  </sheetViews>
  <sheetFormatPr baseColWidth="10" defaultColWidth="11.42578125" defaultRowHeight="28.5"/>
  <cols>
    <col min="1" max="1" width="7" style="27" customWidth="1"/>
    <col min="2" max="2" width="12.5703125" style="27" customWidth="1"/>
    <col min="3" max="3" width="119.140625" style="28" customWidth="1"/>
    <col min="4" max="4" width="54.7109375" style="27" customWidth="1"/>
    <col min="5" max="5" width="64.5703125" style="27" hidden="1" customWidth="1"/>
    <col min="6" max="6" width="60.7109375" style="27" customWidth="1"/>
    <col min="7" max="7" width="55.28515625" style="27" customWidth="1"/>
    <col min="8" max="8" width="47" style="27" customWidth="1"/>
    <col min="9" max="9" width="49.28515625" style="27" customWidth="1"/>
    <col min="10" max="14" width="47.42578125" style="27" customWidth="1"/>
    <col min="15" max="16" width="47.42578125" style="27" hidden="1" customWidth="1"/>
    <col min="17" max="17" width="47.42578125" style="76" hidden="1" customWidth="1"/>
    <col min="18" max="18" width="47.42578125" style="30" hidden="1" customWidth="1"/>
    <col min="19" max="19" width="55.28515625" style="30" customWidth="1"/>
    <col min="20" max="20" width="22.85546875" style="30" customWidth="1"/>
    <col min="21" max="21" width="17.28515625" style="30" customWidth="1"/>
    <col min="22" max="22" width="14.85546875" style="30" customWidth="1"/>
    <col min="23" max="24" width="5.85546875" style="30" customWidth="1"/>
    <col min="25" max="26" width="7.42578125" style="30" customWidth="1"/>
    <col min="27" max="27" width="21" style="30" customWidth="1"/>
    <col min="28" max="37" width="7.42578125" style="30" customWidth="1"/>
    <col min="38" max="48" width="11.42578125" style="30"/>
    <col min="49" max="16384" width="11.42578125" style="27"/>
  </cols>
  <sheetData>
    <row r="1" spans="1:53" ht="65.45" customHeight="1" thickBot="1">
      <c r="F1" s="80"/>
      <c r="G1" s="80"/>
      <c r="H1" s="80"/>
      <c r="I1" s="80"/>
      <c r="J1" s="80"/>
      <c r="K1" s="81"/>
      <c r="L1" s="82" t="s">
        <v>0</v>
      </c>
      <c r="M1" s="83"/>
      <c r="N1" s="83"/>
      <c r="O1" s="83"/>
      <c r="P1" s="83"/>
      <c r="Q1" s="83"/>
      <c r="R1" s="83"/>
      <c r="S1" s="83"/>
      <c r="T1" s="78"/>
      <c r="U1" s="78"/>
      <c r="V1" s="78"/>
      <c r="W1" s="78"/>
      <c r="X1" s="78"/>
      <c r="Y1" s="7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</row>
    <row r="2" spans="1:53" ht="97.15" customHeight="1" thickBot="1">
      <c r="C2" s="31"/>
      <c r="D2" s="32"/>
      <c r="E2" s="32"/>
      <c r="F2" s="32"/>
      <c r="G2" s="32"/>
      <c r="H2" s="32"/>
      <c r="I2" s="32"/>
      <c r="J2" s="32"/>
      <c r="K2" s="32"/>
      <c r="L2" s="33"/>
      <c r="M2" s="33"/>
      <c r="N2" s="33"/>
      <c r="O2" s="33"/>
      <c r="P2" s="33"/>
      <c r="Q2" s="33"/>
      <c r="R2" s="34"/>
    </row>
    <row r="3" spans="1:53">
      <c r="A3" s="97" t="s">
        <v>1</v>
      </c>
      <c r="B3" s="86"/>
      <c r="C3" s="86"/>
      <c r="D3" s="95" t="s">
        <v>163</v>
      </c>
      <c r="E3" s="95" t="s">
        <v>165</v>
      </c>
      <c r="F3" s="95" t="s">
        <v>162</v>
      </c>
      <c r="G3" s="86" t="s">
        <v>2</v>
      </c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7"/>
      <c r="AW3" s="30"/>
    </row>
    <row r="4" spans="1:53" s="30" customFormat="1" ht="54">
      <c r="A4" s="98"/>
      <c r="B4" s="99"/>
      <c r="C4" s="99"/>
      <c r="D4" s="96"/>
      <c r="E4" s="96"/>
      <c r="F4" s="96"/>
      <c r="G4" s="26" t="s">
        <v>3</v>
      </c>
      <c r="H4" s="26" t="s">
        <v>4</v>
      </c>
      <c r="I4" s="26" t="s">
        <v>5</v>
      </c>
      <c r="J4" s="26" t="s">
        <v>6</v>
      </c>
      <c r="K4" s="26" t="s">
        <v>7</v>
      </c>
      <c r="L4" s="26" t="s">
        <v>8</v>
      </c>
      <c r="M4" s="26" t="s">
        <v>9</v>
      </c>
      <c r="N4" s="26" t="s">
        <v>10</v>
      </c>
      <c r="O4" s="26" t="s">
        <v>11</v>
      </c>
      <c r="P4" s="26" t="s">
        <v>12</v>
      </c>
      <c r="Q4" s="26" t="s">
        <v>13</v>
      </c>
      <c r="R4" s="26" t="s">
        <v>14</v>
      </c>
      <c r="S4" s="25" t="s">
        <v>164</v>
      </c>
      <c r="T4" s="27"/>
      <c r="U4" s="27"/>
      <c r="V4" s="27"/>
      <c r="AH4" s="35"/>
      <c r="AI4" s="35"/>
    </row>
    <row r="5" spans="1:53">
      <c r="A5" s="36" t="s">
        <v>15</v>
      </c>
      <c r="B5" s="37"/>
      <c r="C5" s="38" t="s">
        <v>16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8"/>
      <c r="T5" s="27"/>
      <c r="U5" s="27"/>
      <c r="V5" s="27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30"/>
      <c r="AX5" s="30"/>
      <c r="AY5" s="30"/>
      <c r="AZ5" s="30"/>
      <c r="BA5" s="30"/>
    </row>
    <row r="6" spans="1:53">
      <c r="A6" s="36" t="s">
        <v>17</v>
      </c>
      <c r="B6" s="37"/>
      <c r="C6" s="38" t="s">
        <v>18</v>
      </c>
      <c r="D6" s="2">
        <f>SUM(D8:D12)</f>
        <v>5174631544</v>
      </c>
      <c r="E6" s="2">
        <f>SUM(E8:E12)</f>
        <v>6500000</v>
      </c>
      <c r="F6" s="2">
        <f>SUM(F8:F12)</f>
        <v>5181131544</v>
      </c>
      <c r="G6" s="2">
        <f>+G8+G9+G10+G11+G12</f>
        <v>235353698.56</v>
      </c>
      <c r="H6" s="3">
        <f>H8+H9+H10+H11+H12</f>
        <v>266835241.38</v>
      </c>
      <c r="I6" s="3">
        <f t="shared" ref="I6:L6" si="0">I8+I9+I10+I11+I12</f>
        <v>252845786.58000001</v>
      </c>
      <c r="J6" s="3">
        <f t="shared" si="0"/>
        <v>340153134.38</v>
      </c>
      <c r="K6" s="3">
        <f t="shared" si="0"/>
        <v>250481160.64999998</v>
      </c>
      <c r="L6" s="3">
        <f t="shared" si="0"/>
        <v>428883698.26000005</v>
      </c>
      <c r="M6" s="3">
        <f>M8+M9+M10+M11+M12</f>
        <v>289898801.68000001</v>
      </c>
      <c r="N6" s="3">
        <f t="shared" ref="N6:O6" si="1">N8+N9+N10+N11+N12</f>
        <v>265481204.96999997</v>
      </c>
      <c r="O6" s="3">
        <f t="shared" si="1"/>
        <v>0</v>
      </c>
      <c r="P6" s="3">
        <f t="shared" ref="P6:Q6" si="2">P8+P9+P10+P11+P12</f>
        <v>0</v>
      </c>
      <c r="Q6" s="3">
        <f t="shared" si="2"/>
        <v>0</v>
      </c>
      <c r="R6" s="3">
        <f t="shared" ref="R6" si="3">R8+R9+R10+R11+R12</f>
        <v>0</v>
      </c>
      <c r="S6" s="19">
        <f t="shared" ref="S6:S37" si="4">SUM(G6:R6)</f>
        <v>2329932726.46</v>
      </c>
      <c r="T6" s="27"/>
      <c r="U6" s="27"/>
      <c r="V6" s="27"/>
      <c r="W6" s="39"/>
      <c r="X6" s="39"/>
      <c r="Z6" s="40"/>
      <c r="AW6" s="30"/>
      <c r="AX6" s="30"/>
      <c r="AY6" s="30"/>
      <c r="AZ6" s="30"/>
      <c r="BA6" s="30"/>
    </row>
    <row r="7" spans="1:53">
      <c r="A7" s="41"/>
      <c r="B7" s="42"/>
      <c r="C7" s="38"/>
      <c r="D7" s="2"/>
      <c r="E7" s="2"/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9">
        <f t="shared" si="4"/>
        <v>0</v>
      </c>
      <c r="T7" s="27"/>
      <c r="U7" s="27"/>
      <c r="V7" s="27"/>
      <c r="W7" s="39"/>
      <c r="X7" s="39"/>
      <c r="Z7" s="40"/>
      <c r="AW7" s="30"/>
      <c r="AX7" s="30"/>
      <c r="AY7" s="30"/>
      <c r="AZ7" s="30"/>
      <c r="BA7" s="30"/>
    </row>
    <row r="8" spans="1:53">
      <c r="A8" s="41"/>
      <c r="B8" s="43" t="s">
        <v>19</v>
      </c>
      <c r="C8" s="44" t="s">
        <v>20</v>
      </c>
      <c r="D8" s="4">
        <v>3013262296</v>
      </c>
      <c r="E8" s="20">
        <f>-6000000+1000000</f>
        <v>-5000000</v>
      </c>
      <c r="F8" s="4">
        <f>+D8+E8</f>
        <v>3008262296</v>
      </c>
      <c r="G8" s="5">
        <v>178107179.84</v>
      </c>
      <c r="H8" s="5">
        <v>181931540.97</v>
      </c>
      <c r="I8" s="5">
        <v>179437909.46000001</v>
      </c>
      <c r="J8" s="5">
        <v>183155396.16</v>
      </c>
      <c r="K8" s="5">
        <v>182285974.78</v>
      </c>
      <c r="L8" s="5">
        <v>178425502.55000001</v>
      </c>
      <c r="M8" s="5">
        <v>185070579.62</v>
      </c>
      <c r="N8" s="5">
        <v>180622972.63999999</v>
      </c>
      <c r="O8" s="5">
        <v>0</v>
      </c>
      <c r="P8" s="5">
        <v>0</v>
      </c>
      <c r="Q8" s="5">
        <v>0</v>
      </c>
      <c r="R8" s="5">
        <v>0</v>
      </c>
      <c r="S8" s="19">
        <f t="shared" si="4"/>
        <v>1449037056.02</v>
      </c>
      <c r="T8" s="27"/>
      <c r="U8" s="27"/>
      <c r="V8" s="27"/>
      <c r="W8" s="39"/>
      <c r="X8" s="39"/>
      <c r="AW8" s="30"/>
      <c r="AX8" s="30"/>
      <c r="AY8" s="30"/>
      <c r="AZ8" s="30"/>
      <c r="BA8" s="30"/>
    </row>
    <row r="9" spans="1:53">
      <c r="A9" s="41"/>
      <c r="B9" s="43" t="s">
        <v>21</v>
      </c>
      <c r="C9" s="44" t="s">
        <v>22</v>
      </c>
      <c r="D9" s="4">
        <v>1729125730</v>
      </c>
      <c r="E9" s="20">
        <f>6000000-1000000+500000+6000000-500000</f>
        <v>11000000</v>
      </c>
      <c r="F9" s="4">
        <f t="shared" ref="F9:F12" si="5">+D9+E9</f>
        <v>1740125730</v>
      </c>
      <c r="G9" s="5">
        <v>30874125.140000001</v>
      </c>
      <c r="H9" s="5">
        <v>58348022.32</v>
      </c>
      <c r="I9" s="5">
        <v>46816419.380000003</v>
      </c>
      <c r="J9" s="5">
        <v>130492103.79000001</v>
      </c>
      <c r="K9" s="5">
        <v>42203444.729999997</v>
      </c>
      <c r="L9" s="5">
        <v>224225038.91999999</v>
      </c>
      <c r="M9" s="5">
        <v>48729770.579999998</v>
      </c>
      <c r="N9" s="5">
        <v>49276576.759999998</v>
      </c>
      <c r="O9" s="5">
        <v>0</v>
      </c>
      <c r="P9" s="5">
        <v>0</v>
      </c>
      <c r="Q9" s="5">
        <v>0</v>
      </c>
      <c r="R9" s="5">
        <v>0</v>
      </c>
      <c r="S9" s="19">
        <f t="shared" si="4"/>
        <v>630965501.62</v>
      </c>
      <c r="T9" s="27"/>
      <c r="U9" s="27"/>
      <c r="V9" s="27"/>
      <c r="W9" s="39"/>
      <c r="X9" s="39"/>
      <c r="AW9" s="30"/>
      <c r="AX9" s="30"/>
      <c r="AY9" s="30"/>
      <c r="AZ9" s="30"/>
      <c r="BA9" s="30"/>
    </row>
    <row r="10" spans="1:53">
      <c r="A10" s="41"/>
      <c r="B10" s="43" t="s">
        <v>23</v>
      </c>
      <c r="C10" s="44" t="s">
        <v>24</v>
      </c>
      <c r="D10" s="4">
        <v>0</v>
      </c>
      <c r="E10" s="20">
        <v>0</v>
      </c>
      <c r="F10" s="4">
        <f t="shared" si="5"/>
        <v>0</v>
      </c>
      <c r="G10" s="5">
        <v>0</v>
      </c>
      <c r="H10" s="5">
        <v>0</v>
      </c>
      <c r="I10" s="5">
        <v>0</v>
      </c>
      <c r="J10" s="5"/>
      <c r="K10" s="5"/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9">
        <f t="shared" si="4"/>
        <v>0</v>
      </c>
      <c r="T10" s="27"/>
      <c r="U10" s="27"/>
      <c r="V10" s="27"/>
      <c r="W10" s="39"/>
      <c r="X10" s="39"/>
      <c r="AW10" s="30"/>
      <c r="AX10" s="30"/>
      <c r="AY10" s="30"/>
      <c r="AZ10" s="30"/>
      <c r="BA10" s="30"/>
    </row>
    <row r="11" spans="1:53">
      <c r="A11" s="41"/>
      <c r="B11" s="43" t="s">
        <v>25</v>
      </c>
      <c r="C11" s="44" t="s">
        <v>26</v>
      </c>
      <c r="D11" s="4">
        <v>50000000</v>
      </c>
      <c r="E11" s="20">
        <v>500000</v>
      </c>
      <c r="F11" s="4">
        <f t="shared" si="5"/>
        <v>50500000</v>
      </c>
      <c r="G11" s="5">
        <v>0</v>
      </c>
      <c r="H11" s="5">
        <v>0</v>
      </c>
      <c r="I11" s="5">
        <v>0</v>
      </c>
      <c r="J11" s="5"/>
      <c r="K11" s="5">
        <v>0</v>
      </c>
      <c r="L11" s="5">
        <v>0</v>
      </c>
      <c r="M11" s="5">
        <v>29690000</v>
      </c>
      <c r="N11" s="5">
        <v>9200000</v>
      </c>
      <c r="O11" s="5">
        <v>0</v>
      </c>
      <c r="P11" s="5">
        <v>0</v>
      </c>
      <c r="Q11" s="5">
        <v>0</v>
      </c>
      <c r="R11" s="5">
        <v>0</v>
      </c>
      <c r="S11" s="19">
        <f t="shared" si="4"/>
        <v>38890000</v>
      </c>
      <c r="T11" s="27"/>
      <c r="U11" s="27"/>
      <c r="V11" s="27"/>
      <c r="W11" s="39"/>
      <c r="X11" s="39"/>
      <c r="AW11" s="30"/>
      <c r="AX11" s="30"/>
      <c r="AY11" s="30"/>
      <c r="AZ11" s="30"/>
      <c r="BA11" s="30"/>
    </row>
    <row r="12" spans="1:53">
      <c r="A12" s="41"/>
      <c r="B12" s="43" t="s">
        <v>27</v>
      </c>
      <c r="C12" s="44" t="s">
        <v>28</v>
      </c>
      <c r="D12" s="4">
        <v>382243518</v>
      </c>
      <c r="E12" s="20">
        <v>0</v>
      </c>
      <c r="F12" s="4">
        <f t="shared" si="5"/>
        <v>382243518</v>
      </c>
      <c r="G12" s="5">
        <v>26372393.579999998</v>
      </c>
      <c r="H12" s="5">
        <v>26555678.09</v>
      </c>
      <c r="I12" s="5">
        <v>26591457.739999998</v>
      </c>
      <c r="J12" s="5">
        <v>26505634.43</v>
      </c>
      <c r="K12" s="5">
        <v>25991741.140000001</v>
      </c>
      <c r="L12" s="5">
        <v>26233156.789999999</v>
      </c>
      <c r="M12" s="5">
        <v>26408451.48</v>
      </c>
      <c r="N12" s="5">
        <v>26381655.57</v>
      </c>
      <c r="O12" s="5">
        <v>0</v>
      </c>
      <c r="P12" s="5">
        <v>0</v>
      </c>
      <c r="Q12" s="5">
        <v>0</v>
      </c>
      <c r="R12" s="5">
        <v>0</v>
      </c>
      <c r="S12" s="19">
        <f t="shared" si="4"/>
        <v>211040168.81999999</v>
      </c>
      <c r="T12" s="27"/>
      <c r="U12" s="27"/>
      <c r="V12" s="27"/>
      <c r="W12" s="39"/>
      <c r="X12" s="39"/>
      <c r="AW12" s="30"/>
      <c r="AX12" s="30"/>
      <c r="AY12" s="30"/>
      <c r="AZ12" s="30"/>
      <c r="BA12" s="30"/>
    </row>
    <row r="13" spans="1:53">
      <c r="A13" s="41"/>
      <c r="B13" s="42"/>
      <c r="C13" s="44"/>
      <c r="D13" s="4"/>
      <c r="E13" s="20"/>
      <c r="F13" s="4"/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9">
        <f t="shared" si="4"/>
        <v>0</v>
      </c>
      <c r="T13" s="27"/>
      <c r="U13" s="27"/>
      <c r="V13" s="27"/>
      <c r="W13" s="39"/>
      <c r="X13" s="39"/>
      <c r="AW13" s="30"/>
      <c r="AX13" s="30"/>
      <c r="AY13" s="30"/>
      <c r="AZ13" s="30"/>
      <c r="BA13" s="30"/>
    </row>
    <row r="14" spans="1:53">
      <c r="A14" s="36" t="s">
        <v>29</v>
      </c>
      <c r="B14" s="42"/>
      <c r="C14" s="38" t="s">
        <v>30</v>
      </c>
      <c r="D14" s="6">
        <f>SUM(D16:D24)</f>
        <v>999338809</v>
      </c>
      <c r="E14" s="6">
        <f>SUM(E16:E24)</f>
        <v>-2000000</v>
      </c>
      <c r="F14" s="6">
        <f>SUM(F16:F24)</f>
        <v>997338809</v>
      </c>
      <c r="G14" s="6">
        <f>+G16+G17+G18+G19+G20+G21+G22+G23+G24</f>
        <v>38755510.109999999</v>
      </c>
      <c r="H14" s="7">
        <f>H16+H17+H18+H19+H20+H21+H22+H23+H24</f>
        <v>52719023.960000001</v>
      </c>
      <c r="I14" s="7">
        <f t="shared" ref="I14:M14" si="6">I16+I17+I18+I19+I20+I21+I22+I23+I24</f>
        <v>77549859.460000008</v>
      </c>
      <c r="J14" s="7">
        <f t="shared" si="6"/>
        <v>55093896.479999997</v>
      </c>
      <c r="K14" s="7">
        <f t="shared" si="6"/>
        <v>53692140.169999994</v>
      </c>
      <c r="L14" s="7">
        <f t="shared" si="6"/>
        <v>106814414.66</v>
      </c>
      <c r="M14" s="7">
        <f t="shared" si="6"/>
        <v>75424844.679999992</v>
      </c>
      <c r="N14" s="7">
        <f t="shared" ref="N14:O14" si="7">N16+N17+N18+N19+N20+N21+N22+N23+N24</f>
        <v>79728868.530000001</v>
      </c>
      <c r="O14" s="7">
        <f t="shared" si="7"/>
        <v>0</v>
      </c>
      <c r="P14" s="7">
        <f t="shared" ref="P14:Q14" si="8">P16+P17+P18+P19+P20+P21+P22+P23+P24</f>
        <v>0</v>
      </c>
      <c r="Q14" s="7">
        <f t="shared" si="8"/>
        <v>0</v>
      </c>
      <c r="R14" s="7">
        <f t="shared" ref="R14" si="9">R16+R17+R18+R19+R20+R21+R22+R23+R24</f>
        <v>0</v>
      </c>
      <c r="S14" s="19">
        <f t="shared" si="4"/>
        <v>539778558.05000007</v>
      </c>
      <c r="T14" s="45"/>
      <c r="U14" s="27"/>
      <c r="V14" s="27"/>
      <c r="W14" s="39"/>
      <c r="X14" s="39"/>
      <c r="Z14" s="88"/>
      <c r="AA14" s="89"/>
      <c r="AB14" s="89"/>
      <c r="AC14" s="89"/>
      <c r="AW14" s="30"/>
      <c r="AX14" s="30"/>
      <c r="AY14" s="30"/>
      <c r="AZ14" s="30"/>
      <c r="BA14" s="30"/>
    </row>
    <row r="15" spans="1:53">
      <c r="A15" s="41"/>
      <c r="B15" s="42"/>
      <c r="C15" s="38"/>
      <c r="D15" s="6"/>
      <c r="E15" s="6"/>
      <c r="F15" s="6"/>
      <c r="G15" s="6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21">
        <f t="shared" si="4"/>
        <v>0</v>
      </c>
      <c r="T15" s="27"/>
      <c r="U15" s="27"/>
      <c r="V15" s="27"/>
      <c r="W15" s="39"/>
      <c r="X15" s="39"/>
      <c r="AW15" s="30"/>
      <c r="AX15" s="30"/>
      <c r="AY15" s="30"/>
      <c r="AZ15" s="30"/>
      <c r="BA15" s="30"/>
    </row>
    <row r="16" spans="1:53">
      <c r="A16" s="41"/>
      <c r="B16" s="43" t="s">
        <v>31</v>
      </c>
      <c r="C16" s="44" t="s">
        <v>32</v>
      </c>
      <c r="D16" s="4">
        <v>103827809</v>
      </c>
      <c r="E16" s="20">
        <f>20000000+1000000+20000000</f>
        <v>41000000</v>
      </c>
      <c r="F16" s="4">
        <f>+D16+E16</f>
        <v>144827809</v>
      </c>
      <c r="G16" s="5">
        <v>1481217.2</v>
      </c>
      <c r="H16" s="5">
        <v>3624950.1</v>
      </c>
      <c r="I16" s="5">
        <v>15667027.449999999</v>
      </c>
      <c r="J16" s="5">
        <v>10369176.800000001</v>
      </c>
      <c r="K16" s="5">
        <v>12872135.16</v>
      </c>
      <c r="L16" s="5">
        <v>26370371.359999999</v>
      </c>
      <c r="M16" s="5">
        <v>21615658.399999999</v>
      </c>
      <c r="N16" s="5">
        <v>13512000.51</v>
      </c>
      <c r="O16" s="5"/>
      <c r="P16" s="5"/>
      <c r="Q16" s="5"/>
      <c r="R16" s="5"/>
      <c r="S16" s="21">
        <f t="shared" si="4"/>
        <v>105512536.98</v>
      </c>
      <c r="T16" s="27"/>
      <c r="U16" s="27"/>
      <c r="V16" s="27"/>
      <c r="W16" s="39"/>
      <c r="X16" s="39"/>
      <c r="AW16" s="30"/>
      <c r="AX16" s="30"/>
      <c r="AY16" s="30"/>
      <c r="AZ16" s="30"/>
      <c r="BA16" s="30"/>
    </row>
    <row r="17" spans="1:53" ht="54">
      <c r="A17" s="41"/>
      <c r="B17" s="46" t="s">
        <v>33</v>
      </c>
      <c r="C17" s="44" t="s">
        <v>34</v>
      </c>
      <c r="D17" s="4">
        <v>55750000</v>
      </c>
      <c r="E17" s="20">
        <v>1000000</v>
      </c>
      <c r="F17" s="4">
        <f t="shared" ref="F17:F24" si="10">+D17+E17</f>
        <v>56750000</v>
      </c>
      <c r="G17" s="5">
        <v>508344</v>
      </c>
      <c r="H17" s="5">
        <v>4747126.45</v>
      </c>
      <c r="I17" s="5">
        <v>3089900</v>
      </c>
      <c r="J17" s="5">
        <v>1726357.9</v>
      </c>
      <c r="K17" s="5">
        <v>1120708.8999999999</v>
      </c>
      <c r="L17" s="5">
        <v>2986860</v>
      </c>
      <c r="M17" s="5">
        <v>1863971.95</v>
      </c>
      <c r="N17" s="5">
        <v>858243.2</v>
      </c>
      <c r="O17" s="5"/>
      <c r="P17" s="5"/>
      <c r="Q17" s="5"/>
      <c r="R17" s="5"/>
      <c r="S17" s="21">
        <f t="shared" si="4"/>
        <v>16901512.399999999</v>
      </c>
      <c r="T17" s="27"/>
      <c r="U17" s="27"/>
      <c r="V17" s="27"/>
      <c r="W17" s="39"/>
      <c r="X17" s="39"/>
      <c r="AW17" s="30"/>
      <c r="AX17" s="30"/>
      <c r="AY17" s="30"/>
      <c r="AZ17" s="30"/>
      <c r="BA17" s="30"/>
    </row>
    <row r="18" spans="1:53">
      <c r="A18" s="41"/>
      <c r="B18" s="43" t="s">
        <v>35</v>
      </c>
      <c r="C18" s="44" t="s">
        <v>36</v>
      </c>
      <c r="D18" s="4">
        <v>95206231</v>
      </c>
      <c r="E18" s="20">
        <v>0</v>
      </c>
      <c r="F18" s="4">
        <f t="shared" si="10"/>
        <v>95206231</v>
      </c>
      <c r="G18" s="5">
        <v>4738595.91</v>
      </c>
      <c r="H18" s="5">
        <v>6287677.3600000003</v>
      </c>
      <c r="I18" s="5">
        <v>6349200.5099999998</v>
      </c>
      <c r="J18" s="5">
        <v>2826448.34</v>
      </c>
      <c r="K18" s="5">
        <v>9251564.7400000002</v>
      </c>
      <c r="L18" s="5">
        <v>7135661.6299999999</v>
      </c>
      <c r="M18" s="5">
        <v>4008430.21</v>
      </c>
      <c r="N18" s="5">
        <v>5771215.8700000001</v>
      </c>
      <c r="O18" s="5"/>
      <c r="P18" s="5"/>
      <c r="Q18" s="5"/>
      <c r="R18" s="5"/>
      <c r="S18" s="21">
        <f t="shared" si="4"/>
        <v>46368794.57</v>
      </c>
      <c r="T18" s="27"/>
      <c r="U18" s="27"/>
      <c r="V18" s="27"/>
      <c r="W18" s="39"/>
      <c r="X18" s="39"/>
      <c r="AW18" s="30"/>
      <c r="AX18" s="30"/>
      <c r="AY18" s="30"/>
      <c r="AZ18" s="30"/>
      <c r="BA18" s="30"/>
    </row>
    <row r="19" spans="1:53">
      <c r="A19" s="41"/>
      <c r="B19" s="43" t="s">
        <v>37</v>
      </c>
      <c r="C19" s="44" t="s">
        <v>38</v>
      </c>
      <c r="D19" s="4">
        <v>65524000</v>
      </c>
      <c r="E19" s="20">
        <v>-10000000</v>
      </c>
      <c r="F19" s="4">
        <f t="shared" si="10"/>
        <v>55524000</v>
      </c>
      <c r="G19" s="5">
        <v>149013</v>
      </c>
      <c r="H19" s="5">
        <v>2825670.65</v>
      </c>
      <c r="I19" s="5">
        <v>3600680.95</v>
      </c>
      <c r="J19" s="5">
        <v>588605</v>
      </c>
      <c r="K19" s="5">
        <v>813951.76</v>
      </c>
      <c r="L19" s="5">
        <v>5439449.0099999998</v>
      </c>
      <c r="M19" s="5">
        <v>4488975.51</v>
      </c>
      <c r="N19" s="5">
        <v>2042197.79</v>
      </c>
      <c r="O19" s="5"/>
      <c r="P19" s="5"/>
      <c r="Q19" s="5"/>
      <c r="R19" s="5"/>
      <c r="S19" s="21">
        <f t="shared" si="4"/>
        <v>19948543.669999998</v>
      </c>
      <c r="T19" s="27"/>
      <c r="U19" s="27"/>
      <c r="V19" s="27"/>
      <c r="W19" s="39"/>
      <c r="X19" s="39"/>
      <c r="AW19" s="30"/>
      <c r="AX19" s="30"/>
      <c r="AY19" s="30"/>
      <c r="AZ19" s="30"/>
      <c r="BA19" s="30"/>
    </row>
    <row r="20" spans="1:53">
      <c r="A20" s="41"/>
      <c r="B20" s="43" t="s">
        <v>39</v>
      </c>
      <c r="C20" s="44" t="s">
        <v>40</v>
      </c>
      <c r="D20" s="4">
        <v>87343680</v>
      </c>
      <c r="E20" s="20">
        <f>-2000000+5000000</f>
        <v>3000000</v>
      </c>
      <c r="F20" s="4">
        <f t="shared" si="10"/>
        <v>90343680</v>
      </c>
      <c r="G20" s="5">
        <v>1310505.76</v>
      </c>
      <c r="H20" s="5">
        <v>4212144.21</v>
      </c>
      <c r="I20" s="5">
        <v>12318315.32</v>
      </c>
      <c r="J20" s="5">
        <v>5384875.75</v>
      </c>
      <c r="K20" s="5">
        <v>4019047.52</v>
      </c>
      <c r="L20" s="5">
        <v>16140509.289999999</v>
      </c>
      <c r="M20" s="5">
        <v>5224416.03</v>
      </c>
      <c r="N20" s="5">
        <v>18096208.48</v>
      </c>
      <c r="O20" s="5"/>
      <c r="P20" s="5"/>
      <c r="Q20" s="5"/>
      <c r="R20" s="5"/>
      <c r="S20" s="21">
        <f t="shared" si="4"/>
        <v>66706022.359999999</v>
      </c>
      <c r="T20" s="27"/>
      <c r="U20" s="27"/>
      <c r="V20" s="27"/>
      <c r="W20" s="39"/>
      <c r="X20" s="39"/>
      <c r="AW20" s="30"/>
      <c r="AX20" s="30"/>
      <c r="AY20" s="30"/>
      <c r="AZ20" s="30"/>
      <c r="BA20" s="30"/>
    </row>
    <row r="21" spans="1:53">
      <c r="A21" s="41"/>
      <c r="B21" s="43" t="s">
        <v>41</v>
      </c>
      <c r="C21" s="44" t="s">
        <v>42</v>
      </c>
      <c r="D21" s="4">
        <v>186663377</v>
      </c>
      <c r="E21" s="20">
        <f>-3000000-10000000-6500000</f>
        <v>-19500000</v>
      </c>
      <c r="F21" s="4">
        <f t="shared" si="10"/>
        <v>167163377</v>
      </c>
      <c r="G21" s="5">
        <v>11443687.539999999</v>
      </c>
      <c r="H21" s="5">
        <v>12301050.23</v>
      </c>
      <c r="I21" s="5">
        <v>12384117.039999999</v>
      </c>
      <c r="J21" s="5">
        <v>12980105.210000001</v>
      </c>
      <c r="K21" s="5">
        <v>13782809.09</v>
      </c>
      <c r="L21" s="5">
        <v>13151457.449999999</v>
      </c>
      <c r="M21" s="5">
        <v>13022189.689999999</v>
      </c>
      <c r="N21" s="5">
        <v>12374145.49</v>
      </c>
      <c r="O21" s="5"/>
      <c r="P21" s="5"/>
      <c r="Q21" s="5"/>
      <c r="R21" s="5"/>
      <c r="S21" s="21">
        <f t="shared" si="4"/>
        <v>101439561.73999999</v>
      </c>
      <c r="T21" s="27"/>
      <c r="U21" s="27"/>
      <c r="V21" s="27"/>
      <c r="W21" s="39"/>
      <c r="X21" s="39"/>
      <c r="AW21" s="30"/>
      <c r="AX21" s="30"/>
      <c r="AY21" s="30"/>
      <c r="AZ21" s="30"/>
      <c r="BA21" s="30"/>
    </row>
    <row r="22" spans="1:53" ht="54">
      <c r="A22" s="41"/>
      <c r="B22" s="46" t="s">
        <v>43</v>
      </c>
      <c r="C22" s="44" t="s">
        <v>44</v>
      </c>
      <c r="D22" s="4">
        <v>94574760</v>
      </c>
      <c r="E22" s="22">
        <f>-7000000+8000000-5000000-6500000</f>
        <v>-10500000</v>
      </c>
      <c r="F22" s="4">
        <f t="shared" si="10"/>
        <v>84074760</v>
      </c>
      <c r="G22" s="5">
        <v>694201.7</v>
      </c>
      <c r="H22" s="5">
        <v>5859826.0800000001</v>
      </c>
      <c r="I22" s="5">
        <v>5952443.9299999997</v>
      </c>
      <c r="J22" s="5">
        <v>3872723.75</v>
      </c>
      <c r="K22" s="5">
        <v>2837430.44</v>
      </c>
      <c r="L22" s="5">
        <v>4020095.12</v>
      </c>
      <c r="M22" s="5">
        <v>2679541.81</v>
      </c>
      <c r="N22" s="5">
        <v>1512137.13</v>
      </c>
      <c r="O22" s="5"/>
      <c r="P22" s="5"/>
      <c r="Q22" s="5"/>
      <c r="R22" s="5"/>
      <c r="S22" s="21">
        <f t="shared" si="4"/>
        <v>27428399.960000001</v>
      </c>
      <c r="T22" s="27"/>
      <c r="U22" s="27"/>
      <c r="V22" s="27"/>
      <c r="W22" s="39"/>
      <c r="X22" s="39"/>
      <c r="AW22" s="30"/>
      <c r="AX22" s="30"/>
      <c r="AY22" s="30"/>
      <c r="AZ22" s="30"/>
      <c r="BA22" s="30"/>
    </row>
    <row r="23" spans="1:53" ht="54">
      <c r="A23" s="41"/>
      <c r="B23" s="46" t="s">
        <v>45</v>
      </c>
      <c r="C23" s="44" t="s">
        <v>46</v>
      </c>
      <c r="D23" s="4">
        <v>215448952</v>
      </c>
      <c r="E23" s="22">
        <f>9000000+2000000+770227.48+374999.99+149999.99+1495229.36-770227.48-374999.99-149999.99-1495229.36-11000000-2000000+2000000+10000000-7000000</f>
        <v>3000000</v>
      </c>
      <c r="F23" s="4">
        <f t="shared" si="10"/>
        <v>218448952</v>
      </c>
      <c r="G23" s="5">
        <v>17955210.140000001</v>
      </c>
      <c r="H23" s="5">
        <v>9620806.8800000008</v>
      </c>
      <c r="I23" s="5">
        <v>14665812.9</v>
      </c>
      <c r="J23" s="5">
        <v>11928410.470000001</v>
      </c>
      <c r="K23" s="5">
        <v>8684908.8000000007</v>
      </c>
      <c r="L23" s="5">
        <v>17975375.940000001</v>
      </c>
      <c r="M23" s="5">
        <v>17229411.59</v>
      </c>
      <c r="N23" s="5">
        <v>18367196</v>
      </c>
      <c r="O23" s="5"/>
      <c r="P23" s="5"/>
      <c r="Q23" s="5"/>
      <c r="R23" s="5"/>
      <c r="S23" s="21">
        <f t="shared" si="4"/>
        <v>116427132.72</v>
      </c>
      <c r="T23" s="45">
        <v>0</v>
      </c>
      <c r="U23" s="27"/>
      <c r="V23" s="27"/>
      <c r="W23" s="39"/>
      <c r="X23" s="39"/>
      <c r="AW23" s="30"/>
      <c r="AX23" s="30"/>
      <c r="AY23" s="30"/>
      <c r="AZ23" s="30"/>
      <c r="BA23" s="30"/>
    </row>
    <row r="24" spans="1:53">
      <c r="A24" s="41"/>
      <c r="B24" s="43" t="s">
        <v>47</v>
      </c>
      <c r="C24" s="44" t="s">
        <v>48</v>
      </c>
      <c r="D24" s="4">
        <v>95000000</v>
      </c>
      <c r="E24" s="20">
        <v>-10000000</v>
      </c>
      <c r="F24" s="4">
        <f t="shared" si="10"/>
        <v>85000000</v>
      </c>
      <c r="G24" s="5">
        <v>474734.86</v>
      </c>
      <c r="H24" s="5">
        <v>3239772</v>
      </c>
      <c r="I24" s="5">
        <v>3522361.36</v>
      </c>
      <c r="J24" s="5">
        <v>5417193.2599999998</v>
      </c>
      <c r="K24" s="5">
        <v>309583.76</v>
      </c>
      <c r="L24" s="5">
        <v>13594634.859999999</v>
      </c>
      <c r="M24" s="5">
        <v>5292249.49</v>
      </c>
      <c r="N24" s="5">
        <v>7195524.0599999996</v>
      </c>
      <c r="O24" s="5"/>
      <c r="P24" s="5"/>
      <c r="Q24" s="5"/>
      <c r="R24" s="5"/>
      <c r="S24" s="21">
        <f t="shared" si="4"/>
        <v>39046053.650000006</v>
      </c>
      <c r="T24" s="27"/>
      <c r="U24" s="27"/>
      <c r="V24" s="27"/>
      <c r="W24" s="39"/>
      <c r="X24" s="39"/>
      <c r="AW24" s="30"/>
      <c r="AX24" s="30"/>
      <c r="AY24" s="30"/>
      <c r="AZ24" s="30"/>
      <c r="BA24" s="30"/>
    </row>
    <row r="25" spans="1:53">
      <c r="A25" s="41"/>
      <c r="B25" s="42"/>
      <c r="C25" s="44"/>
      <c r="D25" s="4"/>
      <c r="E25" s="4"/>
      <c r="F25" s="4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21">
        <f t="shared" si="4"/>
        <v>0</v>
      </c>
      <c r="T25" s="27"/>
      <c r="U25" s="27"/>
      <c r="V25" s="27"/>
      <c r="W25" s="39"/>
      <c r="X25" s="39"/>
      <c r="AW25" s="30"/>
      <c r="AX25" s="30"/>
      <c r="AY25" s="30"/>
      <c r="AZ25" s="30"/>
      <c r="BA25" s="30"/>
    </row>
    <row r="26" spans="1:53">
      <c r="A26" s="36" t="s">
        <v>49</v>
      </c>
      <c r="B26" s="42"/>
      <c r="C26" s="38" t="s">
        <v>50</v>
      </c>
      <c r="D26" s="3">
        <f>SUM(D28:D36)</f>
        <v>289598198</v>
      </c>
      <c r="E26" s="3">
        <f>SUM(E28:E36)</f>
        <v>-7500000</v>
      </c>
      <c r="F26" s="3">
        <f>SUM(F28:F36)</f>
        <v>282098198</v>
      </c>
      <c r="G26" s="3">
        <f>G28+G29+G30+G31+G32+G33+G34+G35+G36</f>
        <v>5103016.62</v>
      </c>
      <c r="H26" s="3">
        <f>H28+H29+H30+H31+H32+H33+H34+H35+H36</f>
        <v>11494732.74</v>
      </c>
      <c r="I26" s="3">
        <f t="shared" ref="I26:M26" si="11">I28+I29+I30+I31+I32+I33+I34+I35+I36</f>
        <v>8411942.8399999999</v>
      </c>
      <c r="J26" s="3">
        <f t="shared" si="11"/>
        <v>2316195.0100000002</v>
      </c>
      <c r="K26" s="3">
        <f t="shared" si="11"/>
        <v>12577536.82</v>
      </c>
      <c r="L26" s="3">
        <f t="shared" si="11"/>
        <v>10005153.920000002</v>
      </c>
      <c r="M26" s="3">
        <f t="shared" si="11"/>
        <v>15971764.300000001</v>
      </c>
      <c r="N26" s="3">
        <f t="shared" ref="N26:O26" si="12">N28+N29+N30+N31+N32+N33+N34+N35+N36</f>
        <v>16159071.190000001</v>
      </c>
      <c r="O26" s="3">
        <f t="shared" si="12"/>
        <v>0</v>
      </c>
      <c r="P26" s="3">
        <f t="shared" ref="P26:R26" si="13">P28+P29+P30+P31+P32+P33+P34+P35+P36</f>
        <v>0</v>
      </c>
      <c r="Q26" s="3">
        <f t="shared" si="13"/>
        <v>0</v>
      </c>
      <c r="R26" s="3">
        <f t="shared" si="13"/>
        <v>0</v>
      </c>
      <c r="S26" s="19">
        <f t="shared" si="4"/>
        <v>82039413.439999998</v>
      </c>
      <c r="T26" s="27"/>
      <c r="U26" s="27"/>
      <c r="V26" s="27"/>
      <c r="W26" s="39"/>
      <c r="X26" s="39"/>
      <c r="AW26" s="30"/>
      <c r="AX26" s="30"/>
      <c r="AY26" s="30"/>
      <c r="AZ26" s="30"/>
      <c r="BA26" s="30"/>
    </row>
    <row r="27" spans="1:53">
      <c r="A27" s="41"/>
      <c r="B27" s="42"/>
      <c r="C27" s="38"/>
      <c r="D27" s="2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19">
        <f t="shared" si="4"/>
        <v>0</v>
      </c>
      <c r="T27" s="27"/>
      <c r="U27" s="27"/>
      <c r="V27" s="27"/>
      <c r="W27" s="39"/>
      <c r="X27" s="39"/>
      <c r="AW27" s="30"/>
      <c r="AX27" s="30"/>
      <c r="AY27" s="30"/>
      <c r="AZ27" s="30"/>
      <c r="BA27" s="30"/>
    </row>
    <row r="28" spans="1:53" ht="54">
      <c r="A28" s="41"/>
      <c r="B28" s="43" t="s">
        <v>51</v>
      </c>
      <c r="C28" s="44" t="s">
        <v>52</v>
      </c>
      <c r="D28" s="4">
        <v>6100000</v>
      </c>
      <c r="E28" s="20">
        <v>0</v>
      </c>
      <c r="F28" s="4">
        <f>+D28+E28</f>
        <v>6100000</v>
      </c>
      <c r="G28" s="5">
        <v>97350</v>
      </c>
      <c r="H28" s="5">
        <v>391202.44</v>
      </c>
      <c r="I28" s="5">
        <v>1470264.92</v>
      </c>
      <c r="J28" s="5">
        <v>273821.92</v>
      </c>
      <c r="K28" s="5">
        <v>420079.96</v>
      </c>
      <c r="L28" s="5">
        <v>117358.02</v>
      </c>
      <c r="M28" s="5">
        <v>480211.61</v>
      </c>
      <c r="N28" s="5">
        <v>594063.94999999995</v>
      </c>
      <c r="O28" s="5"/>
      <c r="P28" s="5"/>
      <c r="Q28" s="5"/>
      <c r="R28" s="5"/>
      <c r="S28" s="21">
        <f t="shared" si="4"/>
        <v>3844352.8199999994</v>
      </c>
      <c r="T28" s="27"/>
      <c r="U28" s="27"/>
      <c r="V28" s="27"/>
      <c r="W28" s="39"/>
      <c r="X28" s="39"/>
      <c r="AW28" s="30"/>
      <c r="AX28" s="30"/>
      <c r="AY28" s="30"/>
      <c r="AZ28" s="30"/>
      <c r="BA28" s="30"/>
    </row>
    <row r="29" spans="1:53">
      <c r="A29" s="41"/>
      <c r="B29" s="43" t="s">
        <v>53</v>
      </c>
      <c r="C29" s="44" t="s">
        <v>54</v>
      </c>
      <c r="D29" s="4">
        <v>7500000</v>
      </c>
      <c r="E29" s="20">
        <v>0</v>
      </c>
      <c r="F29" s="4">
        <f t="shared" ref="F29:F36" si="14">+D29+E29</f>
        <v>7500000</v>
      </c>
      <c r="G29" s="5">
        <v>377098.5</v>
      </c>
      <c r="H29" s="5">
        <v>220461.72</v>
      </c>
      <c r="I29" s="5">
        <v>228330</v>
      </c>
      <c r="J29" s="5">
        <v>2124</v>
      </c>
      <c r="K29" s="5">
        <v>0</v>
      </c>
      <c r="L29" s="5">
        <v>266400.7</v>
      </c>
      <c r="M29" s="5">
        <v>1455243.07</v>
      </c>
      <c r="N29" s="5">
        <v>820230.63</v>
      </c>
      <c r="O29" s="5"/>
      <c r="P29" s="5"/>
      <c r="Q29" s="5"/>
      <c r="R29" s="5"/>
      <c r="S29" s="21">
        <f t="shared" si="4"/>
        <v>3369888.62</v>
      </c>
      <c r="T29" s="27"/>
      <c r="U29" s="27"/>
      <c r="V29" s="27"/>
      <c r="W29" s="39"/>
      <c r="X29" s="39"/>
      <c r="AW29" s="30"/>
      <c r="AX29" s="30"/>
      <c r="AY29" s="30"/>
      <c r="AZ29" s="30"/>
      <c r="BA29" s="30"/>
    </row>
    <row r="30" spans="1:53">
      <c r="A30" s="41"/>
      <c r="B30" s="43" t="s">
        <v>55</v>
      </c>
      <c r="C30" s="44" t="s">
        <v>56</v>
      </c>
      <c r="D30" s="4">
        <v>36700000</v>
      </c>
      <c r="E30" s="20">
        <f>-8900000-2000000+500000</f>
        <v>-10400000</v>
      </c>
      <c r="F30" s="4">
        <f t="shared" si="14"/>
        <v>26300000</v>
      </c>
      <c r="G30" s="5">
        <v>282657.2</v>
      </c>
      <c r="H30" s="5">
        <v>293744.71000000002</v>
      </c>
      <c r="I30" s="5">
        <v>1021895.6</v>
      </c>
      <c r="J30" s="5">
        <v>265639.59000000003</v>
      </c>
      <c r="K30" s="5">
        <v>9949.9</v>
      </c>
      <c r="L30" s="5">
        <v>990420.12</v>
      </c>
      <c r="M30" s="5">
        <v>2328012.23</v>
      </c>
      <c r="N30" s="5">
        <v>497731</v>
      </c>
      <c r="O30" s="5"/>
      <c r="P30" s="5"/>
      <c r="Q30" s="5"/>
      <c r="R30" s="5"/>
      <c r="S30" s="21">
        <f t="shared" si="4"/>
        <v>5690050.3499999996</v>
      </c>
      <c r="T30" s="27"/>
      <c r="U30" s="27"/>
      <c r="V30" s="27"/>
      <c r="W30" s="39"/>
      <c r="X30" s="39"/>
      <c r="AW30" s="30"/>
      <c r="AX30" s="30"/>
      <c r="AY30" s="30"/>
      <c r="AZ30" s="30"/>
      <c r="BA30" s="30"/>
    </row>
    <row r="31" spans="1:53">
      <c r="A31" s="41"/>
      <c r="B31" s="43" t="s">
        <v>57</v>
      </c>
      <c r="C31" s="44" t="s">
        <v>58</v>
      </c>
      <c r="D31" s="4">
        <v>1000000</v>
      </c>
      <c r="E31" s="20">
        <v>-500000</v>
      </c>
      <c r="F31" s="4">
        <f t="shared" si="14"/>
        <v>500000</v>
      </c>
      <c r="G31" s="5">
        <v>0</v>
      </c>
      <c r="H31" s="5">
        <v>287481.42</v>
      </c>
      <c r="I31" s="5">
        <v>14450</v>
      </c>
      <c r="J31" s="5"/>
      <c r="K31" s="5">
        <v>39500</v>
      </c>
      <c r="L31" s="5">
        <v>0</v>
      </c>
      <c r="M31" s="5">
        <v>154385</v>
      </c>
      <c r="N31" s="5"/>
      <c r="O31" s="5"/>
      <c r="P31" s="5"/>
      <c r="Q31" s="5"/>
      <c r="R31" s="5"/>
      <c r="S31" s="21">
        <f t="shared" si="4"/>
        <v>495816.42</v>
      </c>
      <c r="T31" s="27"/>
      <c r="U31" s="27"/>
      <c r="V31" s="27"/>
      <c r="AW31" s="30"/>
      <c r="AX31" s="30"/>
      <c r="AY31" s="30"/>
      <c r="AZ31" s="30"/>
      <c r="BA31" s="30"/>
    </row>
    <row r="32" spans="1:53">
      <c r="A32" s="41"/>
      <c r="B32" s="43" t="s">
        <v>59</v>
      </c>
      <c r="C32" s="44" t="s">
        <v>60</v>
      </c>
      <c r="D32" s="4">
        <v>6674000</v>
      </c>
      <c r="E32" s="20">
        <v>100000</v>
      </c>
      <c r="F32" s="4">
        <f t="shared" si="14"/>
        <v>6774000</v>
      </c>
      <c r="G32" s="5">
        <v>0</v>
      </c>
      <c r="H32" s="5">
        <v>0</v>
      </c>
      <c r="I32" s="5"/>
      <c r="J32" s="5">
        <v>481000</v>
      </c>
      <c r="K32" s="5">
        <v>0</v>
      </c>
      <c r="L32" s="5">
        <v>0</v>
      </c>
      <c r="M32" s="5">
        <v>3186</v>
      </c>
      <c r="N32" s="5">
        <v>127475</v>
      </c>
      <c r="O32" s="5"/>
      <c r="P32" s="5"/>
      <c r="Q32" s="5"/>
      <c r="R32" s="5"/>
      <c r="S32" s="21">
        <f t="shared" si="4"/>
        <v>611661</v>
      </c>
      <c r="T32" s="27"/>
      <c r="U32" s="27"/>
      <c r="V32" s="27"/>
      <c r="AW32" s="30"/>
      <c r="AX32" s="30"/>
      <c r="AY32" s="30"/>
      <c r="AZ32" s="30"/>
      <c r="BA32" s="30"/>
    </row>
    <row r="33" spans="1:53" ht="54">
      <c r="A33" s="41"/>
      <c r="B33" s="43" t="s">
        <v>61</v>
      </c>
      <c r="C33" s="44" t="s">
        <v>62</v>
      </c>
      <c r="D33" s="5">
        <v>7800000</v>
      </c>
      <c r="E33" s="20">
        <v>0</v>
      </c>
      <c r="F33" s="4">
        <f t="shared" si="14"/>
        <v>7800000</v>
      </c>
      <c r="G33" s="5">
        <v>1109.2</v>
      </c>
      <c r="H33" s="5">
        <v>29791.279999999999</v>
      </c>
      <c r="I33" s="5">
        <v>1330.11</v>
      </c>
      <c r="J33" s="5">
        <v>357</v>
      </c>
      <c r="K33" s="5">
        <v>13516.67</v>
      </c>
      <c r="L33" s="5">
        <v>28539.81</v>
      </c>
      <c r="M33" s="5">
        <v>781835</v>
      </c>
      <c r="N33" s="5">
        <v>2490.06</v>
      </c>
      <c r="O33" s="5"/>
      <c r="P33" s="5"/>
      <c r="Q33" s="5"/>
      <c r="R33" s="5"/>
      <c r="S33" s="21">
        <f t="shared" si="4"/>
        <v>858969.13000000012</v>
      </c>
      <c r="T33" s="27"/>
      <c r="U33" s="27"/>
      <c r="V33" s="27"/>
      <c r="AW33" s="30"/>
      <c r="AX33" s="30"/>
      <c r="AY33" s="30"/>
      <c r="AZ33" s="30"/>
      <c r="BA33" s="30"/>
    </row>
    <row r="34" spans="1:53" ht="54">
      <c r="A34" s="41"/>
      <c r="B34" s="43" t="s">
        <v>63</v>
      </c>
      <c r="C34" s="44" t="s">
        <v>64</v>
      </c>
      <c r="D34" s="4">
        <v>133341518</v>
      </c>
      <c r="E34" s="22">
        <f>-1700000+1000000</f>
        <v>-700000</v>
      </c>
      <c r="F34" s="4">
        <f t="shared" si="14"/>
        <v>132641518</v>
      </c>
      <c r="G34" s="5">
        <v>3357108.41</v>
      </c>
      <c r="H34" s="5">
        <v>9490149.4499999993</v>
      </c>
      <c r="I34" s="5">
        <v>1834574.57</v>
      </c>
      <c r="J34" s="5">
        <v>330572.34000000003</v>
      </c>
      <c r="K34" s="5">
        <v>11543075.08</v>
      </c>
      <c r="L34" s="5">
        <v>6453335.6500000004</v>
      </c>
      <c r="M34" s="5">
        <v>9703424.1500000004</v>
      </c>
      <c r="N34" s="5">
        <v>13207327.98</v>
      </c>
      <c r="O34" s="5"/>
      <c r="P34" s="5"/>
      <c r="Q34" s="5"/>
      <c r="R34" s="5"/>
      <c r="S34" s="21">
        <f t="shared" si="4"/>
        <v>55919567.629999995</v>
      </c>
      <c r="T34" s="27"/>
      <c r="U34" s="27"/>
      <c r="V34" s="27"/>
      <c r="AW34" s="30"/>
      <c r="AX34" s="30"/>
      <c r="AY34" s="30"/>
      <c r="AZ34" s="30"/>
      <c r="BA34" s="30"/>
    </row>
    <row r="35" spans="1:53" ht="54">
      <c r="A35" s="41"/>
      <c r="B35" s="43" t="s">
        <v>65</v>
      </c>
      <c r="C35" s="44" t="s">
        <v>66</v>
      </c>
      <c r="D35" s="5">
        <v>0</v>
      </c>
      <c r="E35" s="20">
        <v>0</v>
      </c>
      <c r="F35" s="4">
        <f t="shared" si="14"/>
        <v>0</v>
      </c>
      <c r="G35" s="5">
        <v>0</v>
      </c>
      <c r="H35" s="5">
        <v>0</v>
      </c>
      <c r="I35" s="5"/>
      <c r="J35" s="5"/>
      <c r="K35" s="5"/>
      <c r="L35" s="5">
        <v>0</v>
      </c>
      <c r="M35" s="5"/>
      <c r="N35" s="5"/>
      <c r="O35" s="5"/>
      <c r="P35" s="5"/>
      <c r="Q35" s="5"/>
      <c r="R35" s="5"/>
      <c r="S35" s="21">
        <f t="shared" si="4"/>
        <v>0</v>
      </c>
      <c r="T35" s="27"/>
      <c r="U35" s="27"/>
      <c r="V35" s="27"/>
      <c r="AW35" s="30"/>
      <c r="AX35" s="30"/>
      <c r="AY35" s="30"/>
      <c r="AZ35" s="30"/>
      <c r="BA35" s="30"/>
    </row>
    <row r="36" spans="1:53">
      <c r="A36" s="41"/>
      <c r="B36" s="43" t="s">
        <v>67</v>
      </c>
      <c r="C36" s="44" t="s">
        <v>68</v>
      </c>
      <c r="D36" s="4">
        <v>90482680</v>
      </c>
      <c r="E36" s="20">
        <f>3000000+1000000-5500000+5500000</f>
        <v>4000000</v>
      </c>
      <c r="F36" s="4">
        <f t="shared" si="14"/>
        <v>94482680</v>
      </c>
      <c r="G36" s="5">
        <v>987693.31</v>
      </c>
      <c r="H36" s="5">
        <v>781901.72</v>
      </c>
      <c r="I36" s="5">
        <v>3841097.64</v>
      </c>
      <c r="J36" s="5">
        <v>962680.16</v>
      </c>
      <c r="K36" s="5">
        <v>551415.21</v>
      </c>
      <c r="L36" s="5">
        <v>2149099.62</v>
      </c>
      <c r="M36" s="5">
        <v>1065467.24</v>
      </c>
      <c r="N36" s="5">
        <v>909752.57</v>
      </c>
      <c r="O36" s="5"/>
      <c r="P36" s="5"/>
      <c r="Q36" s="5"/>
      <c r="R36" s="5"/>
      <c r="S36" s="21">
        <f t="shared" si="4"/>
        <v>11249107.470000001</v>
      </c>
      <c r="T36" s="27"/>
      <c r="U36" s="27"/>
      <c r="V36" s="27"/>
      <c r="AW36" s="30"/>
      <c r="AX36" s="30"/>
      <c r="AY36" s="30"/>
      <c r="AZ36" s="30"/>
      <c r="BA36" s="30"/>
    </row>
    <row r="37" spans="1:53">
      <c r="A37" s="41"/>
      <c r="B37" s="43"/>
      <c r="C37" s="44"/>
      <c r="D37" s="4"/>
      <c r="E37" s="4"/>
      <c r="F37" s="4"/>
      <c r="G37" s="4"/>
      <c r="H37" s="3"/>
      <c r="I37" s="3"/>
      <c r="J37" s="3"/>
      <c r="K37" s="3"/>
      <c r="L37" s="3"/>
      <c r="M37" s="3"/>
      <c r="N37" s="3"/>
      <c r="O37" s="3">
        <f t="shared" ref="O37:R37" si="15">O39+O40+O41+O42+O43+O44+O45</f>
        <v>0</v>
      </c>
      <c r="P37" s="3">
        <f t="shared" si="15"/>
        <v>0</v>
      </c>
      <c r="Q37" s="3">
        <f t="shared" si="15"/>
        <v>0</v>
      </c>
      <c r="R37" s="3">
        <f t="shared" si="15"/>
        <v>0</v>
      </c>
      <c r="S37" s="21">
        <f t="shared" si="4"/>
        <v>0</v>
      </c>
      <c r="T37" s="27"/>
      <c r="U37" s="27"/>
      <c r="V37" s="27"/>
      <c r="AW37" s="30"/>
      <c r="AX37" s="30"/>
      <c r="AY37" s="30"/>
      <c r="AZ37" s="30"/>
      <c r="BA37" s="30"/>
    </row>
    <row r="38" spans="1:53">
      <c r="A38" s="36" t="s">
        <v>69</v>
      </c>
      <c r="B38" s="42"/>
      <c r="C38" s="38" t="s">
        <v>70</v>
      </c>
      <c r="D38" s="3">
        <f>SUM(D40:D46)</f>
        <v>156000000</v>
      </c>
      <c r="E38" s="3">
        <f>SUM(E40:E46)</f>
        <v>0</v>
      </c>
      <c r="F38" s="3">
        <f>SUM(F40:F46)</f>
        <v>156000000</v>
      </c>
      <c r="G38" s="3">
        <f>G40+G41+G42+G43+G44+G45+G46</f>
        <v>14882655</v>
      </c>
      <c r="H38" s="3">
        <f>H40+H41+H42+H43+H44+H45+H46</f>
        <v>13126240.970000001</v>
      </c>
      <c r="I38" s="3">
        <f t="shared" ref="I38:M38" si="16">I40+I41+I42+I43+I44+I45+I46</f>
        <v>14047182.310000001</v>
      </c>
      <c r="J38" s="3">
        <f t="shared" si="16"/>
        <v>9987971.6899999995</v>
      </c>
      <c r="K38" s="3">
        <f t="shared" si="16"/>
        <v>13780225.35</v>
      </c>
      <c r="L38" s="3">
        <f t="shared" si="16"/>
        <v>11437254.66</v>
      </c>
      <c r="M38" s="3">
        <f t="shared" si="16"/>
        <v>16492896.450000001</v>
      </c>
      <c r="N38" s="3">
        <f t="shared" ref="N38:R38" si="17">N40+N41+N42+N43+N44+N45+N46</f>
        <v>14713171.23</v>
      </c>
      <c r="O38" s="3">
        <f t="shared" si="17"/>
        <v>0</v>
      </c>
      <c r="P38" s="3">
        <f t="shared" si="17"/>
        <v>0</v>
      </c>
      <c r="Q38" s="3">
        <f t="shared" si="17"/>
        <v>0</v>
      </c>
      <c r="R38" s="3">
        <f t="shared" si="17"/>
        <v>0</v>
      </c>
      <c r="S38" s="19">
        <f t="shared" ref="S38:S58" si="18">SUM(G38:R38)</f>
        <v>108467597.66000001</v>
      </c>
      <c r="T38" s="27"/>
      <c r="U38" s="27"/>
      <c r="V38" s="27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W38" s="30"/>
      <c r="AX38" s="30"/>
      <c r="AY38" s="30"/>
      <c r="AZ38" s="30"/>
      <c r="BA38" s="30"/>
    </row>
    <row r="39" spans="1:53">
      <c r="A39" s="41"/>
      <c r="B39" s="42"/>
      <c r="C39" s="38"/>
      <c r="D39" s="2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9">
        <f t="shared" si="18"/>
        <v>0</v>
      </c>
      <c r="T39" s="27"/>
      <c r="U39" s="27"/>
      <c r="V39" s="27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W39" s="30"/>
      <c r="AX39" s="30"/>
      <c r="AY39" s="30"/>
      <c r="AZ39" s="30"/>
      <c r="BA39" s="30"/>
    </row>
    <row r="40" spans="1:53">
      <c r="A40" s="41"/>
      <c r="B40" s="43" t="s">
        <v>71</v>
      </c>
      <c r="C40" s="44" t="s">
        <v>72</v>
      </c>
      <c r="D40" s="4">
        <v>44000000</v>
      </c>
      <c r="E40" s="20">
        <v>0</v>
      </c>
      <c r="F40" s="4">
        <f>+D40+E40</f>
        <v>44000000</v>
      </c>
      <c r="G40" s="5">
        <v>4850000</v>
      </c>
      <c r="H40" s="5">
        <v>4137608.47</v>
      </c>
      <c r="I40" s="5">
        <v>3321600</v>
      </c>
      <c r="J40" s="5">
        <v>939063</v>
      </c>
      <c r="K40" s="5">
        <v>4843050</v>
      </c>
      <c r="L40" s="5">
        <v>2327585.61</v>
      </c>
      <c r="M40" s="5">
        <v>7548699.1500000004</v>
      </c>
      <c r="N40" s="5">
        <v>3520404</v>
      </c>
      <c r="O40" s="5"/>
      <c r="P40" s="5"/>
      <c r="Q40" s="5"/>
      <c r="R40" s="5"/>
      <c r="S40" s="21">
        <f t="shared" si="18"/>
        <v>31488010.229999997</v>
      </c>
      <c r="T40" s="27"/>
      <c r="U40" s="27"/>
      <c r="V40" s="27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W40" s="30"/>
      <c r="AX40" s="30"/>
      <c r="AY40" s="30"/>
      <c r="AZ40" s="30"/>
      <c r="BA40" s="30"/>
    </row>
    <row r="41" spans="1:53" ht="54">
      <c r="A41" s="41"/>
      <c r="B41" s="43" t="s">
        <v>73</v>
      </c>
      <c r="C41" s="44" t="s">
        <v>74</v>
      </c>
      <c r="D41" s="5">
        <v>0</v>
      </c>
      <c r="E41" s="20">
        <v>0</v>
      </c>
      <c r="F41" s="4">
        <f t="shared" ref="F41:F45" si="19">+D41+E41</f>
        <v>0</v>
      </c>
      <c r="G41" s="5">
        <v>0</v>
      </c>
      <c r="H41" s="5">
        <v>0</v>
      </c>
      <c r="I41" s="5"/>
      <c r="J41" s="5"/>
      <c r="K41" s="5"/>
      <c r="L41" s="5">
        <v>0</v>
      </c>
      <c r="M41" s="5"/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21">
        <f t="shared" si="18"/>
        <v>0</v>
      </c>
      <c r="T41" s="27"/>
      <c r="U41" s="27"/>
      <c r="V41" s="27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W41" s="30"/>
      <c r="AX41" s="30"/>
      <c r="AY41" s="30"/>
      <c r="AZ41" s="30"/>
      <c r="BA41" s="30"/>
    </row>
    <row r="42" spans="1:53" ht="54">
      <c r="A42" s="41"/>
      <c r="B42" s="43" t="s">
        <v>75</v>
      </c>
      <c r="C42" s="44" t="s">
        <v>76</v>
      </c>
      <c r="D42" s="5">
        <v>0</v>
      </c>
      <c r="E42" s="20">
        <v>0</v>
      </c>
      <c r="F42" s="4">
        <f t="shared" si="19"/>
        <v>0</v>
      </c>
      <c r="G42" s="5">
        <v>0</v>
      </c>
      <c r="H42" s="5">
        <v>0</v>
      </c>
      <c r="I42" s="5"/>
      <c r="J42" s="5"/>
      <c r="K42" s="5"/>
      <c r="L42" s="5">
        <v>0</v>
      </c>
      <c r="M42" s="5"/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21">
        <f t="shared" si="18"/>
        <v>0</v>
      </c>
      <c r="T42" s="27"/>
      <c r="U42" s="27"/>
      <c r="V42" s="27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W42" s="30"/>
      <c r="AX42" s="30"/>
      <c r="AY42" s="30"/>
      <c r="AZ42" s="30"/>
      <c r="BA42" s="30"/>
    </row>
    <row r="43" spans="1:53" ht="54">
      <c r="A43" s="41"/>
      <c r="B43" s="43" t="s">
        <v>77</v>
      </c>
      <c r="C43" s="44" t="s">
        <v>78</v>
      </c>
      <c r="D43" s="5">
        <v>0</v>
      </c>
      <c r="E43" s="20">
        <v>0</v>
      </c>
      <c r="F43" s="4">
        <f t="shared" si="19"/>
        <v>0</v>
      </c>
      <c r="G43" s="5">
        <v>0</v>
      </c>
      <c r="H43" s="5">
        <v>0</v>
      </c>
      <c r="I43" s="5"/>
      <c r="J43" s="5"/>
      <c r="K43" s="5"/>
      <c r="L43" s="5">
        <v>0</v>
      </c>
      <c r="M43" s="5"/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21">
        <f t="shared" si="18"/>
        <v>0</v>
      </c>
      <c r="T43" s="27"/>
      <c r="U43" s="27"/>
      <c r="V43" s="27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W43" s="30"/>
      <c r="AX43" s="30"/>
      <c r="AY43" s="30"/>
      <c r="AZ43" s="30"/>
      <c r="BA43" s="30"/>
    </row>
    <row r="44" spans="1:53" ht="54">
      <c r="A44" s="41"/>
      <c r="B44" s="43" t="s">
        <v>79</v>
      </c>
      <c r="C44" s="44" t="s">
        <v>167</v>
      </c>
      <c r="D44" s="5">
        <v>0</v>
      </c>
      <c r="E44" s="20">
        <v>0</v>
      </c>
      <c r="F44" s="4">
        <f t="shared" si="19"/>
        <v>0</v>
      </c>
      <c r="G44" s="5">
        <v>0</v>
      </c>
      <c r="H44" s="5">
        <v>0</v>
      </c>
      <c r="I44" s="5"/>
      <c r="J44" s="5"/>
      <c r="K44" s="5"/>
      <c r="L44" s="5">
        <v>0</v>
      </c>
      <c r="M44" s="5"/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21">
        <f t="shared" si="18"/>
        <v>0</v>
      </c>
      <c r="T44" s="27"/>
      <c r="U44" s="27"/>
      <c r="V44" s="27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W44" s="30"/>
      <c r="AX44" s="30"/>
      <c r="AY44" s="30"/>
      <c r="AZ44" s="30"/>
      <c r="BA44" s="30"/>
    </row>
    <row r="45" spans="1:53" ht="54">
      <c r="A45" s="41"/>
      <c r="B45" s="43" t="s">
        <v>80</v>
      </c>
      <c r="C45" s="44" t="s">
        <v>81</v>
      </c>
      <c r="D45" s="4">
        <v>28000000</v>
      </c>
      <c r="E45" s="20">
        <v>0</v>
      </c>
      <c r="F45" s="4">
        <f t="shared" si="19"/>
        <v>28000000</v>
      </c>
      <c r="G45" s="5">
        <v>3032655</v>
      </c>
      <c r="H45" s="5">
        <v>1988632.5</v>
      </c>
      <c r="I45" s="5">
        <v>3725582.31</v>
      </c>
      <c r="J45" s="5">
        <v>2048908.69</v>
      </c>
      <c r="K45" s="5">
        <v>1937175.35</v>
      </c>
      <c r="L45" s="5">
        <v>2109669.0499999998</v>
      </c>
      <c r="M45" s="5">
        <v>1944197.3</v>
      </c>
      <c r="N45" s="5">
        <v>4192767.23</v>
      </c>
      <c r="O45" s="5"/>
      <c r="P45" s="5"/>
      <c r="Q45" s="5"/>
      <c r="R45" s="5"/>
      <c r="S45" s="21">
        <f t="shared" si="18"/>
        <v>20979587.43</v>
      </c>
      <c r="T45" s="27"/>
      <c r="U45" s="27"/>
      <c r="V45" s="27"/>
      <c r="AW45" s="30"/>
      <c r="AX45" s="30"/>
      <c r="AY45" s="30"/>
      <c r="AZ45" s="30"/>
      <c r="BA45" s="30"/>
    </row>
    <row r="46" spans="1:53" ht="54">
      <c r="A46" s="41"/>
      <c r="B46" s="43" t="s">
        <v>82</v>
      </c>
      <c r="C46" s="44" t="s">
        <v>83</v>
      </c>
      <c r="D46" s="5">
        <v>84000000</v>
      </c>
      <c r="E46" s="20">
        <v>0</v>
      </c>
      <c r="F46" s="4">
        <f t="shared" ref="F46" si="20">+D46+E46</f>
        <v>84000000</v>
      </c>
      <c r="G46" s="5">
        <v>7000000</v>
      </c>
      <c r="H46" s="5">
        <v>7000000</v>
      </c>
      <c r="I46" s="5">
        <v>7000000</v>
      </c>
      <c r="J46" s="5">
        <v>7000000</v>
      </c>
      <c r="K46" s="5">
        <v>7000000</v>
      </c>
      <c r="L46" s="5">
        <v>7000000</v>
      </c>
      <c r="M46" s="5">
        <v>7000000</v>
      </c>
      <c r="N46" s="5">
        <v>7000000</v>
      </c>
      <c r="O46" s="5">
        <v>0</v>
      </c>
      <c r="P46" s="5">
        <v>0</v>
      </c>
      <c r="Q46" s="5">
        <v>0</v>
      </c>
      <c r="R46" s="5">
        <v>0</v>
      </c>
      <c r="S46" s="21">
        <f t="shared" si="18"/>
        <v>56000000</v>
      </c>
      <c r="T46" s="27"/>
      <c r="U46" s="27"/>
      <c r="V46" s="27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W46" s="30"/>
      <c r="AX46" s="30"/>
      <c r="AY46" s="30"/>
      <c r="AZ46" s="30"/>
      <c r="BA46" s="30"/>
    </row>
    <row r="47" spans="1:53">
      <c r="A47" s="41"/>
      <c r="B47" s="42"/>
      <c r="C47" s="44"/>
      <c r="D47" s="8"/>
      <c r="E47" s="8"/>
      <c r="F47" s="8"/>
      <c r="G47" s="8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21">
        <f t="shared" si="18"/>
        <v>0</v>
      </c>
      <c r="T47" s="27"/>
      <c r="U47" s="27"/>
      <c r="V47" s="27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W47" s="30"/>
      <c r="AX47" s="30"/>
      <c r="AY47" s="30"/>
      <c r="AZ47" s="30"/>
      <c r="BA47" s="30"/>
    </row>
    <row r="48" spans="1:53">
      <c r="A48" s="36" t="s">
        <v>84</v>
      </c>
      <c r="B48" s="42"/>
      <c r="C48" s="38" t="s">
        <v>85</v>
      </c>
      <c r="D48" s="9">
        <f t="shared" ref="D48:H48" si="21">SUM(D50:D56)</f>
        <v>0</v>
      </c>
      <c r="E48" s="9">
        <f>SUM(E50:E56)</f>
        <v>0</v>
      </c>
      <c r="F48" s="9">
        <f t="shared" si="21"/>
        <v>0</v>
      </c>
      <c r="G48" s="9">
        <f t="shared" si="21"/>
        <v>0</v>
      </c>
      <c r="H48" s="9">
        <f t="shared" si="21"/>
        <v>0</v>
      </c>
      <c r="I48" s="9">
        <v>0</v>
      </c>
      <c r="J48" s="9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19">
        <f t="shared" si="18"/>
        <v>0</v>
      </c>
      <c r="T48" s="27"/>
      <c r="U48" s="27"/>
      <c r="V48" s="27"/>
      <c r="AW48" s="30"/>
      <c r="AX48" s="30"/>
      <c r="AY48" s="30"/>
      <c r="AZ48" s="30"/>
      <c r="BA48" s="30"/>
    </row>
    <row r="49" spans="1:53">
      <c r="A49" s="41"/>
      <c r="B49" s="42"/>
      <c r="C49" s="38"/>
      <c r="D49" s="8"/>
      <c r="E49" s="8"/>
      <c r="F49" s="8"/>
      <c r="G49" s="8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21">
        <f t="shared" si="18"/>
        <v>0</v>
      </c>
      <c r="T49" s="27"/>
      <c r="U49" s="27"/>
      <c r="V49" s="27"/>
      <c r="AW49" s="30"/>
      <c r="AX49" s="30"/>
      <c r="AY49" s="30"/>
      <c r="AZ49" s="30"/>
      <c r="BA49" s="30"/>
    </row>
    <row r="50" spans="1:53">
      <c r="A50" s="41"/>
      <c r="B50" s="43" t="s">
        <v>86</v>
      </c>
      <c r="C50" s="44" t="s">
        <v>87</v>
      </c>
      <c r="D50" s="5">
        <v>0</v>
      </c>
      <c r="E50" s="20">
        <v>0</v>
      </c>
      <c r="F50" s="4">
        <f t="shared" ref="F50:F56" si="22">+D50+E50</f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21">
        <f t="shared" si="18"/>
        <v>0</v>
      </c>
      <c r="T50" s="27"/>
      <c r="U50" s="27"/>
      <c r="V50" s="27"/>
      <c r="AW50" s="30"/>
      <c r="AX50" s="30"/>
      <c r="AY50" s="30"/>
      <c r="AZ50" s="30"/>
      <c r="BA50" s="30"/>
    </row>
    <row r="51" spans="1:53" ht="54">
      <c r="A51" s="41"/>
      <c r="B51" s="43" t="s">
        <v>88</v>
      </c>
      <c r="C51" s="44" t="s">
        <v>89</v>
      </c>
      <c r="D51" s="5">
        <v>0</v>
      </c>
      <c r="E51" s="20">
        <v>0</v>
      </c>
      <c r="F51" s="4">
        <f t="shared" si="22"/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21">
        <f t="shared" si="18"/>
        <v>0</v>
      </c>
      <c r="T51" s="27"/>
      <c r="U51" s="27"/>
      <c r="V51" s="27"/>
      <c r="AW51" s="30"/>
      <c r="AX51" s="30"/>
      <c r="AY51" s="30"/>
      <c r="AZ51" s="30"/>
      <c r="BA51" s="30"/>
    </row>
    <row r="52" spans="1:53" ht="54">
      <c r="A52" s="41"/>
      <c r="B52" s="43" t="s">
        <v>90</v>
      </c>
      <c r="C52" s="44" t="s">
        <v>91</v>
      </c>
      <c r="D52" s="5">
        <v>0</v>
      </c>
      <c r="E52" s="20">
        <v>0</v>
      </c>
      <c r="F52" s="4">
        <f t="shared" si="22"/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21">
        <f t="shared" si="18"/>
        <v>0</v>
      </c>
      <c r="T52" s="27"/>
      <c r="U52" s="27"/>
      <c r="V52" s="27"/>
      <c r="W52" s="47"/>
      <c r="AW52" s="30"/>
      <c r="AX52" s="30"/>
      <c r="AY52" s="30"/>
      <c r="AZ52" s="30"/>
      <c r="BA52" s="30"/>
    </row>
    <row r="53" spans="1:53" ht="54">
      <c r="A53" s="41"/>
      <c r="B53" s="43" t="s">
        <v>92</v>
      </c>
      <c r="C53" s="44" t="s">
        <v>93</v>
      </c>
      <c r="D53" s="5">
        <v>0</v>
      </c>
      <c r="E53" s="20">
        <v>0</v>
      </c>
      <c r="F53" s="4">
        <f t="shared" si="22"/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21">
        <f t="shared" si="18"/>
        <v>0</v>
      </c>
      <c r="T53" s="27"/>
      <c r="U53" s="27"/>
      <c r="V53" s="27"/>
      <c r="AW53" s="30"/>
      <c r="AX53" s="30"/>
      <c r="AY53" s="30"/>
      <c r="AZ53" s="30"/>
      <c r="BA53" s="30"/>
    </row>
    <row r="54" spans="1:53" ht="54">
      <c r="A54" s="41"/>
      <c r="B54" s="43" t="s">
        <v>94</v>
      </c>
      <c r="C54" s="44" t="s">
        <v>95</v>
      </c>
      <c r="D54" s="5">
        <v>0</v>
      </c>
      <c r="E54" s="20">
        <v>0</v>
      </c>
      <c r="F54" s="4">
        <f t="shared" si="22"/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21">
        <f t="shared" si="18"/>
        <v>0</v>
      </c>
      <c r="T54" s="27"/>
      <c r="U54" s="27"/>
      <c r="V54" s="27"/>
      <c r="X54" s="47"/>
      <c r="AW54" s="30"/>
      <c r="AX54" s="30"/>
      <c r="AY54" s="30"/>
      <c r="AZ54" s="30"/>
      <c r="BA54" s="30"/>
    </row>
    <row r="55" spans="1:53">
      <c r="A55" s="41"/>
      <c r="B55" s="43" t="s">
        <v>96</v>
      </c>
      <c r="C55" s="44" t="s">
        <v>97</v>
      </c>
      <c r="D55" s="5">
        <v>0</v>
      </c>
      <c r="E55" s="20">
        <v>0</v>
      </c>
      <c r="F55" s="4">
        <f t="shared" si="22"/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21">
        <f t="shared" si="18"/>
        <v>0</v>
      </c>
      <c r="T55" s="27"/>
      <c r="U55" s="27"/>
      <c r="V55" s="27"/>
      <c r="AW55" s="30"/>
      <c r="AX55" s="30"/>
      <c r="AY55" s="30"/>
      <c r="AZ55" s="30"/>
      <c r="BA55" s="30"/>
    </row>
    <row r="56" spans="1:53" ht="54">
      <c r="A56" s="41"/>
      <c r="B56" s="43" t="s">
        <v>98</v>
      </c>
      <c r="C56" s="44" t="s">
        <v>99</v>
      </c>
      <c r="D56" s="5">
        <v>0</v>
      </c>
      <c r="E56" s="20">
        <v>0</v>
      </c>
      <c r="F56" s="4">
        <f t="shared" si="22"/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21">
        <f t="shared" si="18"/>
        <v>0</v>
      </c>
      <c r="T56" s="27"/>
      <c r="U56" s="27"/>
      <c r="V56" s="27"/>
      <c r="AW56" s="30"/>
      <c r="AX56" s="30"/>
      <c r="AY56" s="30"/>
      <c r="AZ56" s="30"/>
      <c r="BA56" s="30"/>
    </row>
    <row r="57" spans="1:53">
      <c r="A57" s="41"/>
      <c r="B57" s="42"/>
      <c r="C57" s="44"/>
      <c r="D57" s="8"/>
      <c r="E57" s="8"/>
      <c r="F57" s="8"/>
      <c r="G57" s="8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21">
        <f t="shared" si="18"/>
        <v>0</v>
      </c>
      <c r="T57" s="27"/>
      <c r="U57" s="27"/>
      <c r="V57" s="27"/>
      <c r="AW57" s="30"/>
      <c r="AX57" s="30"/>
      <c r="AY57" s="30"/>
      <c r="AZ57" s="30"/>
      <c r="BA57" s="30"/>
    </row>
    <row r="58" spans="1:53">
      <c r="A58" s="48" t="s">
        <v>100</v>
      </c>
      <c r="B58" s="42"/>
      <c r="C58" s="38" t="s">
        <v>101</v>
      </c>
      <c r="D58" s="3">
        <f>SUM(D60:D68)</f>
        <v>1557632376</v>
      </c>
      <c r="E58" s="3">
        <f>SUM(E60:E68)</f>
        <v>-4000000</v>
      </c>
      <c r="F58" s="3">
        <f>SUM(F60:F68)</f>
        <v>1553632376</v>
      </c>
      <c r="G58" s="3">
        <f>G60+G61+G62+G63+G64+G65+G66+G67+G68</f>
        <v>10894802.98</v>
      </c>
      <c r="H58" s="3">
        <f>H60+H61+H62+H63+H64+H65+H66+H67+H68</f>
        <v>26863812.079999998</v>
      </c>
      <c r="I58" s="3">
        <f t="shared" ref="I58:M58" si="23">I60+I61+I62+I63+I64+I65+I66+I67+I68</f>
        <v>18521708.890000001</v>
      </c>
      <c r="J58" s="3">
        <f t="shared" si="23"/>
        <v>37327706.200000003</v>
      </c>
      <c r="K58" s="3">
        <f t="shared" si="23"/>
        <v>171913.08000000002</v>
      </c>
      <c r="L58" s="3">
        <f t="shared" si="23"/>
        <v>91325279.920000002</v>
      </c>
      <c r="M58" s="3">
        <f t="shared" si="23"/>
        <v>46695180.049999997</v>
      </c>
      <c r="N58" s="3">
        <f t="shared" ref="N58:R58" si="24">N60+N61+N62+N63+N64+N65+N66+N67+N68</f>
        <v>108216826.67</v>
      </c>
      <c r="O58" s="3">
        <f t="shared" si="24"/>
        <v>0</v>
      </c>
      <c r="P58" s="3">
        <f t="shared" si="24"/>
        <v>0</v>
      </c>
      <c r="Q58" s="3">
        <f t="shared" si="24"/>
        <v>0</v>
      </c>
      <c r="R58" s="3">
        <f t="shared" si="24"/>
        <v>0</v>
      </c>
      <c r="S58" s="19">
        <f t="shared" si="18"/>
        <v>340017229.87</v>
      </c>
      <c r="T58" s="27"/>
      <c r="U58" s="27"/>
      <c r="V58" s="27"/>
      <c r="AW58" s="30"/>
      <c r="AX58" s="30"/>
      <c r="AY58" s="30"/>
      <c r="AZ58" s="30"/>
      <c r="BA58" s="30"/>
    </row>
    <row r="59" spans="1:53">
      <c r="A59" s="41"/>
      <c r="B59" s="42"/>
      <c r="C59" s="38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9">
        <f>SUM(H59:R59)</f>
        <v>0</v>
      </c>
      <c r="T59" s="27"/>
      <c r="U59" s="27"/>
      <c r="V59" s="27"/>
      <c r="AW59" s="30"/>
      <c r="AX59" s="30"/>
      <c r="AY59" s="30"/>
      <c r="AZ59" s="30"/>
      <c r="BA59" s="30"/>
    </row>
    <row r="60" spans="1:53">
      <c r="A60" s="41"/>
      <c r="B60" s="42" t="s">
        <v>102</v>
      </c>
      <c r="C60" s="44" t="s">
        <v>103</v>
      </c>
      <c r="D60" s="4">
        <v>84960384</v>
      </c>
      <c r="E60" s="22">
        <v>30000000</v>
      </c>
      <c r="F60" s="4">
        <f>+D60+E60</f>
        <v>114960384</v>
      </c>
      <c r="G60" s="5">
        <v>864394.93</v>
      </c>
      <c r="H60" s="5">
        <v>4124417.65</v>
      </c>
      <c r="I60" s="5">
        <v>7124562.8700000001</v>
      </c>
      <c r="J60" s="5">
        <v>347038</v>
      </c>
      <c r="K60" s="5">
        <v>112913.08</v>
      </c>
      <c r="L60" s="5">
        <v>42104481.950000003</v>
      </c>
      <c r="M60" s="5">
        <v>743430.82</v>
      </c>
      <c r="N60" s="5">
        <v>596322.65</v>
      </c>
      <c r="O60" s="5"/>
      <c r="P60" s="5"/>
      <c r="Q60" s="5"/>
      <c r="R60" s="5"/>
      <c r="S60" s="21">
        <f t="shared" ref="S60:S104" si="25">SUM(G60:R60)</f>
        <v>56017561.950000003</v>
      </c>
      <c r="T60" s="27"/>
      <c r="U60" s="27"/>
      <c r="V60" s="27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W60" s="30"/>
      <c r="AX60" s="30"/>
      <c r="AY60" s="30"/>
      <c r="AZ60" s="30"/>
      <c r="BA60" s="30"/>
    </row>
    <row r="61" spans="1:53">
      <c r="A61" s="41"/>
      <c r="B61" s="43" t="s">
        <v>104</v>
      </c>
      <c r="C61" s="44" t="s">
        <v>105</v>
      </c>
      <c r="D61" s="4">
        <v>22637155</v>
      </c>
      <c r="E61" s="22">
        <v>0</v>
      </c>
      <c r="F61" s="4">
        <f t="shared" ref="F61:F68" si="26">+D61+E61</f>
        <v>22637155</v>
      </c>
      <c r="G61" s="5">
        <v>121150.95</v>
      </c>
      <c r="H61" s="5"/>
      <c r="I61" s="5">
        <v>58728.6</v>
      </c>
      <c r="J61" s="5">
        <v>30668.2</v>
      </c>
      <c r="K61" s="5"/>
      <c r="L61" s="5">
        <v>17354.400000000001</v>
      </c>
      <c r="M61" s="5"/>
      <c r="N61" s="5">
        <v>92645.52</v>
      </c>
      <c r="O61" s="5"/>
      <c r="P61" s="5"/>
      <c r="Q61" s="5"/>
      <c r="R61" s="5"/>
      <c r="S61" s="21">
        <f t="shared" si="25"/>
        <v>320547.67</v>
      </c>
      <c r="T61" s="27"/>
      <c r="U61" s="27"/>
      <c r="V61" s="27"/>
      <c r="W61" s="39"/>
      <c r="X61" s="39"/>
      <c r="Y61" s="39"/>
      <c r="Z61" s="39"/>
      <c r="AW61" s="30"/>
      <c r="AX61" s="30"/>
      <c r="AY61" s="30"/>
      <c r="AZ61" s="30"/>
      <c r="BA61" s="30"/>
    </row>
    <row r="62" spans="1:53" ht="54">
      <c r="A62" s="41"/>
      <c r="B62" s="43" t="s">
        <v>106</v>
      </c>
      <c r="C62" s="44" t="s">
        <v>107</v>
      </c>
      <c r="D62" s="4">
        <v>3600000</v>
      </c>
      <c r="E62" s="22">
        <v>47000000</v>
      </c>
      <c r="F62" s="4">
        <f t="shared" si="26"/>
        <v>50600000</v>
      </c>
      <c r="G62" s="5">
        <v>0</v>
      </c>
      <c r="H62" s="5"/>
      <c r="I62" s="5"/>
      <c r="J62" s="5"/>
      <c r="K62" s="5"/>
      <c r="L62" s="5">
        <v>0</v>
      </c>
      <c r="M62" s="5">
        <v>0</v>
      </c>
      <c r="N62" s="5"/>
      <c r="O62" s="5"/>
      <c r="P62" s="5"/>
      <c r="Q62" s="5"/>
      <c r="R62" s="5"/>
      <c r="S62" s="21">
        <f t="shared" si="25"/>
        <v>0</v>
      </c>
      <c r="T62" s="27"/>
      <c r="U62" s="27"/>
      <c r="V62" s="27"/>
      <c r="W62" s="39"/>
      <c r="X62" s="39"/>
      <c r="Y62" s="39"/>
      <c r="Z62" s="39"/>
      <c r="AW62" s="30"/>
      <c r="AX62" s="30"/>
      <c r="AY62" s="30"/>
      <c r="AZ62" s="30"/>
      <c r="BA62" s="30"/>
    </row>
    <row r="63" spans="1:53" ht="54">
      <c r="A63" s="41"/>
      <c r="B63" s="43" t="s">
        <v>108</v>
      </c>
      <c r="C63" s="44" t="s">
        <v>109</v>
      </c>
      <c r="D63" s="4">
        <v>138623000</v>
      </c>
      <c r="E63" s="22">
        <v>0</v>
      </c>
      <c r="F63" s="4">
        <f t="shared" si="26"/>
        <v>138623000</v>
      </c>
      <c r="G63" s="5">
        <v>0</v>
      </c>
      <c r="H63" s="5"/>
      <c r="I63" s="5">
        <v>99054</v>
      </c>
      <c r="J63" s="5"/>
      <c r="K63" s="5"/>
      <c r="L63" s="5">
        <v>0</v>
      </c>
      <c r="M63" s="5">
        <v>896800</v>
      </c>
      <c r="N63" s="5"/>
      <c r="O63" s="5"/>
      <c r="P63" s="5"/>
      <c r="Q63" s="5"/>
      <c r="R63" s="5"/>
      <c r="S63" s="21">
        <f t="shared" si="25"/>
        <v>995854</v>
      </c>
      <c r="T63" s="27"/>
      <c r="U63" s="27"/>
      <c r="V63" s="27"/>
      <c r="W63" s="39"/>
      <c r="X63" s="39"/>
      <c r="AC63" s="35"/>
      <c r="AW63" s="30"/>
      <c r="AX63" s="30"/>
      <c r="AY63" s="30"/>
      <c r="AZ63" s="30"/>
      <c r="BA63" s="30"/>
    </row>
    <row r="64" spans="1:53">
      <c r="A64" s="41"/>
      <c r="B64" s="43" t="s">
        <v>110</v>
      </c>
      <c r="C64" s="44" t="s">
        <v>111</v>
      </c>
      <c r="D64" s="4">
        <v>1006194049</v>
      </c>
      <c r="E64" s="22">
        <f>3000000-13000000-77000000-7000000-30000000</f>
        <v>-124000000</v>
      </c>
      <c r="F64" s="4">
        <f t="shared" si="26"/>
        <v>882194049</v>
      </c>
      <c r="G64" s="5">
        <v>9909257.0999999996</v>
      </c>
      <c r="H64" s="5">
        <v>22739394.43</v>
      </c>
      <c r="I64" s="5">
        <v>11239363.42</v>
      </c>
      <c r="J64" s="5">
        <v>36950000</v>
      </c>
      <c r="K64" s="5"/>
      <c r="L64" s="5">
        <v>48539693.57</v>
      </c>
      <c r="M64" s="5">
        <v>44892345.229999997</v>
      </c>
      <c r="N64" s="5">
        <v>106961881.81</v>
      </c>
      <c r="O64" s="5"/>
      <c r="P64" s="5"/>
      <c r="Q64" s="5"/>
      <c r="R64" s="5"/>
      <c r="S64" s="21">
        <f t="shared" si="25"/>
        <v>281231935.56</v>
      </c>
      <c r="T64" s="27"/>
      <c r="U64" s="27"/>
      <c r="V64" s="27"/>
      <c r="W64" s="39"/>
      <c r="X64" s="39"/>
      <c r="AW64" s="30"/>
      <c r="AX64" s="30"/>
      <c r="AY64" s="30"/>
      <c r="AZ64" s="30"/>
      <c r="BA64" s="30"/>
    </row>
    <row r="65" spans="1:53">
      <c r="A65" s="41"/>
      <c r="B65" s="42" t="s">
        <v>112</v>
      </c>
      <c r="C65" s="44" t="s">
        <v>113</v>
      </c>
      <c r="D65" s="4">
        <v>4003470</v>
      </c>
      <c r="E65" s="22">
        <f>13000000</f>
        <v>13000000</v>
      </c>
      <c r="F65" s="4">
        <f t="shared" si="26"/>
        <v>17003470</v>
      </c>
      <c r="G65" s="5">
        <v>0</v>
      </c>
      <c r="H65" s="5"/>
      <c r="I65" s="5"/>
      <c r="J65" s="5"/>
      <c r="K65" s="5">
        <v>59000</v>
      </c>
      <c r="L65" s="5">
        <v>0</v>
      </c>
      <c r="M65" s="5">
        <v>162604</v>
      </c>
      <c r="N65" s="5">
        <v>519956.69</v>
      </c>
      <c r="O65" s="5"/>
      <c r="P65" s="5"/>
      <c r="Q65" s="5"/>
      <c r="R65" s="5"/>
      <c r="S65" s="21">
        <f t="shared" si="25"/>
        <v>741560.69</v>
      </c>
      <c r="T65" s="27"/>
      <c r="U65" s="27"/>
      <c r="V65" s="27"/>
      <c r="W65" s="39"/>
      <c r="X65" s="39"/>
      <c r="AW65" s="30"/>
      <c r="AX65" s="30"/>
      <c r="AY65" s="30"/>
      <c r="AZ65" s="30"/>
      <c r="BA65" s="30"/>
    </row>
    <row r="66" spans="1:53">
      <c r="A66" s="41"/>
      <c r="B66" s="42" t="s">
        <v>114</v>
      </c>
      <c r="C66" s="44" t="s">
        <v>115</v>
      </c>
      <c r="D66" s="4">
        <v>0</v>
      </c>
      <c r="E66" s="22">
        <v>0</v>
      </c>
      <c r="F66" s="4">
        <f t="shared" si="26"/>
        <v>0</v>
      </c>
      <c r="G66" s="3">
        <v>0</v>
      </c>
      <c r="H66" s="3"/>
      <c r="I66" s="3"/>
      <c r="J66" s="3"/>
      <c r="K66" s="3"/>
      <c r="L66" s="3">
        <v>0</v>
      </c>
      <c r="M66" s="3">
        <v>0</v>
      </c>
      <c r="N66" s="3"/>
      <c r="O66" s="3"/>
      <c r="P66" s="3"/>
      <c r="Q66" s="3"/>
      <c r="R66" s="3"/>
      <c r="S66" s="21">
        <f t="shared" si="25"/>
        <v>0</v>
      </c>
      <c r="T66" s="27"/>
      <c r="U66" s="27"/>
      <c r="V66" s="27"/>
      <c r="W66" s="39"/>
      <c r="X66" s="39"/>
      <c r="AW66" s="30"/>
      <c r="AX66" s="30"/>
      <c r="AY66" s="30"/>
      <c r="AZ66" s="30"/>
      <c r="BA66" s="30"/>
    </row>
    <row r="67" spans="1:53">
      <c r="A67" s="41"/>
      <c r="B67" s="42" t="s">
        <v>116</v>
      </c>
      <c r="C67" s="44" t="s">
        <v>117</v>
      </c>
      <c r="D67" s="4">
        <v>43200000</v>
      </c>
      <c r="E67" s="22">
        <v>30000000</v>
      </c>
      <c r="F67" s="4">
        <f>+D67+E67</f>
        <v>73200000</v>
      </c>
      <c r="G67" s="5">
        <v>0</v>
      </c>
      <c r="H67" s="5"/>
      <c r="I67" s="5"/>
      <c r="J67" s="5"/>
      <c r="K67" s="5"/>
      <c r="L67" s="5">
        <v>0</v>
      </c>
      <c r="M67" s="5">
        <v>0</v>
      </c>
      <c r="N67" s="5"/>
      <c r="O67" s="5"/>
      <c r="P67" s="5"/>
      <c r="Q67" s="5"/>
      <c r="R67" s="5"/>
      <c r="S67" s="21">
        <f t="shared" si="25"/>
        <v>0</v>
      </c>
      <c r="T67" s="27"/>
      <c r="U67" s="27"/>
      <c r="V67" s="27"/>
      <c r="W67" s="39"/>
      <c r="X67" s="39"/>
      <c r="AW67" s="30"/>
      <c r="AX67" s="30"/>
      <c r="AY67" s="30"/>
      <c r="AZ67" s="30"/>
      <c r="BA67" s="30"/>
    </row>
    <row r="68" spans="1:53" ht="54">
      <c r="A68" s="41"/>
      <c r="B68" s="43" t="s">
        <v>118</v>
      </c>
      <c r="C68" s="44" t="s">
        <v>119</v>
      </c>
      <c r="D68" s="4">
        <v>254414318</v>
      </c>
      <c r="E68" s="22">
        <v>0</v>
      </c>
      <c r="F68" s="4">
        <f t="shared" si="26"/>
        <v>254414318</v>
      </c>
      <c r="G68" s="5">
        <v>0</v>
      </c>
      <c r="H68" s="5"/>
      <c r="I68" s="5"/>
      <c r="J68" s="5"/>
      <c r="K68" s="5"/>
      <c r="L68" s="5">
        <v>663750</v>
      </c>
      <c r="M68" s="5"/>
      <c r="N68" s="5">
        <v>46020</v>
      </c>
      <c r="O68" s="5"/>
      <c r="P68" s="5"/>
      <c r="Q68" s="5"/>
      <c r="R68" s="5"/>
      <c r="S68" s="21">
        <f t="shared" si="25"/>
        <v>709770</v>
      </c>
      <c r="T68" s="27"/>
      <c r="U68" s="27"/>
      <c r="V68" s="27"/>
      <c r="W68" s="39"/>
      <c r="X68" s="39"/>
      <c r="AW68" s="30"/>
      <c r="AX68" s="30"/>
      <c r="AY68" s="30"/>
      <c r="AZ68" s="30"/>
      <c r="BA68" s="30"/>
    </row>
    <row r="69" spans="1:53">
      <c r="A69" s="41"/>
      <c r="B69" s="42"/>
      <c r="C69" s="44"/>
      <c r="D69" s="11"/>
      <c r="E69" s="11"/>
      <c r="F69" s="11"/>
      <c r="G69" s="11"/>
      <c r="H69" s="12"/>
      <c r="I69" s="12"/>
      <c r="J69" s="12"/>
      <c r="K69" s="12"/>
      <c r="L69" s="12">
        <v>0</v>
      </c>
      <c r="M69" s="12">
        <v>0</v>
      </c>
      <c r="N69" s="12"/>
      <c r="O69" s="12"/>
      <c r="P69" s="12"/>
      <c r="Q69" s="12"/>
      <c r="R69" s="12"/>
      <c r="S69" s="21">
        <f t="shared" si="25"/>
        <v>0</v>
      </c>
      <c r="T69" s="27"/>
      <c r="U69" s="27"/>
      <c r="V69" s="27"/>
      <c r="W69" s="39"/>
      <c r="X69" s="39"/>
      <c r="AW69" s="30"/>
      <c r="AX69" s="30"/>
      <c r="AY69" s="30"/>
      <c r="AZ69" s="30"/>
      <c r="BA69" s="30"/>
    </row>
    <row r="70" spans="1:53">
      <c r="A70" s="36" t="s">
        <v>120</v>
      </c>
      <c r="B70" s="42"/>
      <c r="C70" s="38" t="s">
        <v>121</v>
      </c>
      <c r="D70" s="3">
        <f t="shared" ref="D70:H70" si="27">SUM(D72:D75)</f>
        <v>67192825</v>
      </c>
      <c r="E70" s="2">
        <f>SUM(E72:E75)</f>
        <v>7000000</v>
      </c>
      <c r="F70" s="2">
        <f t="shared" si="27"/>
        <v>74192825</v>
      </c>
      <c r="G70" s="2">
        <f t="shared" si="27"/>
        <v>0</v>
      </c>
      <c r="H70" s="2">
        <f t="shared" si="27"/>
        <v>0</v>
      </c>
      <c r="I70" s="2">
        <v>0</v>
      </c>
      <c r="J70" s="13">
        <v>47123885.350000001</v>
      </c>
      <c r="K70" s="3">
        <v>0</v>
      </c>
      <c r="L70" s="13">
        <v>2915895.28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3">
        <f>R72+R73+R74+R75</f>
        <v>0</v>
      </c>
      <c r="S70" s="19">
        <f t="shared" si="25"/>
        <v>50039780.630000003</v>
      </c>
      <c r="T70" s="27"/>
      <c r="U70" s="27"/>
      <c r="V70" s="27"/>
      <c r="W70" s="39"/>
      <c r="X70" s="39"/>
      <c r="AW70" s="30"/>
      <c r="AX70" s="30"/>
      <c r="AY70" s="30"/>
      <c r="AZ70" s="30"/>
      <c r="BA70" s="30"/>
    </row>
    <row r="71" spans="1:53">
      <c r="A71" s="41"/>
      <c r="B71" s="42"/>
      <c r="C71" s="38"/>
      <c r="D71" s="9"/>
      <c r="E71" s="9"/>
      <c r="F71" s="9"/>
      <c r="G71" s="9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21">
        <f t="shared" si="25"/>
        <v>0</v>
      </c>
      <c r="T71" s="27"/>
      <c r="U71" s="27"/>
      <c r="V71" s="27"/>
      <c r="W71" s="39"/>
      <c r="X71" s="39"/>
      <c r="AW71" s="30"/>
      <c r="AX71" s="30"/>
      <c r="AY71" s="30"/>
      <c r="AZ71" s="30"/>
      <c r="BA71" s="30"/>
    </row>
    <row r="72" spans="1:53">
      <c r="A72" s="41"/>
      <c r="B72" s="43" t="s">
        <v>122</v>
      </c>
      <c r="C72" s="44" t="s">
        <v>123</v>
      </c>
      <c r="D72" s="4">
        <v>26692825</v>
      </c>
      <c r="E72" s="20">
        <v>0</v>
      </c>
      <c r="F72" s="4">
        <f>+D72+E72</f>
        <v>26692825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2915895.28</v>
      </c>
      <c r="M72" s="5"/>
      <c r="N72" s="5">
        <v>0</v>
      </c>
      <c r="O72" s="5">
        <v>0</v>
      </c>
      <c r="P72" s="5">
        <v>0</v>
      </c>
      <c r="Q72" s="5">
        <v>0</v>
      </c>
      <c r="R72" s="5"/>
      <c r="S72" s="21">
        <f t="shared" si="25"/>
        <v>2915895.28</v>
      </c>
      <c r="T72" s="27"/>
      <c r="U72" s="27"/>
      <c r="V72" s="27"/>
      <c r="W72" s="39"/>
      <c r="X72" s="39"/>
      <c r="AW72" s="30"/>
      <c r="AX72" s="30"/>
      <c r="AY72" s="30"/>
      <c r="AZ72" s="30"/>
      <c r="BA72" s="30"/>
    </row>
    <row r="73" spans="1:53">
      <c r="A73" s="41"/>
      <c r="B73" s="43" t="s">
        <v>124</v>
      </c>
      <c r="C73" s="44" t="s">
        <v>125</v>
      </c>
      <c r="D73" s="4">
        <v>40500000</v>
      </c>
      <c r="E73" s="20">
        <v>7000000</v>
      </c>
      <c r="F73" s="4">
        <f t="shared" ref="F73:F76" si="28">+D73+E73</f>
        <v>47500000</v>
      </c>
      <c r="G73" s="3">
        <v>0</v>
      </c>
      <c r="H73" s="3">
        <v>0</v>
      </c>
      <c r="I73" s="3">
        <v>0</v>
      </c>
      <c r="J73" s="3">
        <v>47123885.350000001</v>
      </c>
      <c r="K73" s="3"/>
      <c r="L73" s="3"/>
      <c r="M73" s="3"/>
      <c r="N73" s="3">
        <v>0</v>
      </c>
      <c r="O73" s="3">
        <v>0</v>
      </c>
      <c r="P73" s="3">
        <v>0</v>
      </c>
      <c r="Q73" s="3">
        <v>0</v>
      </c>
      <c r="R73" s="5"/>
      <c r="S73" s="21">
        <f t="shared" si="25"/>
        <v>47123885.350000001</v>
      </c>
      <c r="T73" s="27"/>
      <c r="U73" s="27"/>
      <c r="V73" s="27"/>
      <c r="W73" s="39"/>
      <c r="X73" s="39"/>
      <c r="AW73" s="30"/>
      <c r="AX73" s="30"/>
      <c r="AY73" s="30"/>
      <c r="AZ73" s="30"/>
      <c r="BA73" s="30"/>
    </row>
    <row r="74" spans="1:53">
      <c r="A74" s="41"/>
      <c r="B74" s="43" t="s">
        <v>126</v>
      </c>
      <c r="C74" s="44" t="s">
        <v>127</v>
      </c>
      <c r="D74" s="3">
        <v>0</v>
      </c>
      <c r="E74" s="20">
        <v>0</v>
      </c>
      <c r="F74" s="4">
        <f t="shared" si="28"/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21">
        <f t="shared" si="25"/>
        <v>0</v>
      </c>
      <c r="T74" s="27"/>
      <c r="U74" s="27"/>
      <c r="V74" s="27"/>
      <c r="W74" s="39"/>
      <c r="X74" s="39"/>
      <c r="AW74" s="30"/>
      <c r="AX74" s="30"/>
      <c r="AY74" s="30"/>
      <c r="AZ74" s="30"/>
      <c r="BA74" s="30"/>
    </row>
    <row r="75" spans="1:53" ht="54">
      <c r="A75" s="41"/>
      <c r="B75" s="43" t="s">
        <v>128</v>
      </c>
      <c r="C75" s="44" t="s">
        <v>129</v>
      </c>
      <c r="D75" s="3">
        <v>0</v>
      </c>
      <c r="E75" s="20">
        <v>0</v>
      </c>
      <c r="F75" s="4">
        <f t="shared" si="28"/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21">
        <f t="shared" si="25"/>
        <v>0</v>
      </c>
      <c r="T75" s="27"/>
      <c r="U75" s="27"/>
      <c r="V75" s="27"/>
      <c r="W75" s="39"/>
      <c r="X75" s="39"/>
      <c r="AW75" s="30"/>
      <c r="AX75" s="30"/>
      <c r="AY75" s="30"/>
      <c r="AZ75" s="30"/>
      <c r="BA75" s="30"/>
    </row>
    <row r="76" spans="1:53">
      <c r="A76" s="41"/>
      <c r="B76" s="42"/>
      <c r="C76" s="44"/>
      <c r="D76" s="9"/>
      <c r="E76" s="20"/>
      <c r="F76" s="4">
        <f t="shared" si="28"/>
        <v>0</v>
      </c>
      <c r="G76" s="9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21">
        <f t="shared" si="25"/>
        <v>0</v>
      </c>
      <c r="T76" s="27"/>
      <c r="U76" s="27"/>
      <c r="V76" s="27"/>
      <c r="W76" s="39"/>
      <c r="X76" s="39"/>
      <c r="AW76" s="30"/>
      <c r="AX76" s="30"/>
      <c r="AY76" s="30"/>
      <c r="AZ76" s="30"/>
      <c r="BA76" s="30"/>
    </row>
    <row r="77" spans="1:53" ht="54">
      <c r="A77" s="48" t="s">
        <v>130</v>
      </c>
      <c r="B77" s="42"/>
      <c r="C77" s="38" t="s">
        <v>131</v>
      </c>
      <c r="D77" s="9">
        <f>SUM(D79:D80)</f>
        <v>0</v>
      </c>
      <c r="E77" s="9">
        <f>SUM(E79:E80)</f>
        <v>0</v>
      </c>
      <c r="F77" s="9">
        <f>SUM(F79:F80)</f>
        <v>0</v>
      </c>
      <c r="G77" s="9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3">
        <f>R79+R80</f>
        <v>0</v>
      </c>
      <c r="S77" s="19">
        <f t="shared" si="25"/>
        <v>0</v>
      </c>
      <c r="T77" s="27"/>
      <c r="U77" s="27"/>
      <c r="V77" s="27"/>
      <c r="W77" s="39"/>
      <c r="X77" s="39"/>
      <c r="AW77" s="30"/>
      <c r="AX77" s="30"/>
      <c r="AY77" s="30"/>
      <c r="AZ77" s="30"/>
      <c r="BA77" s="30"/>
    </row>
    <row r="78" spans="1:53">
      <c r="A78" s="41"/>
      <c r="B78" s="42"/>
      <c r="C78" s="38"/>
      <c r="D78" s="9"/>
      <c r="E78" s="9"/>
      <c r="F78" s="9"/>
      <c r="G78" s="9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21">
        <f t="shared" si="25"/>
        <v>0</v>
      </c>
      <c r="T78" s="27"/>
      <c r="U78" s="27"/>
      <c r="V78" s="27"/>
      <c r="W78" s="39"/>
      <c r="X78" s="39"/>
      <c r="AW78" s="30"/>
      <c r="AX78" s="30"/>
      <c r="AY78" s="30"/>
      <c r="AZ78" s="30"/>
      <c r="BA78" s="30"/>
    </row>
    <row r="79" spans="1:53">
      <c r="A79" s="41"/>
      <c r="B79" s="42" t="s">
        <v>132</v>
      </c>
      <c r="C79" s="44" t="s">
        <v>133</v>
      </c>
      <c r="D79" s="3">
        <v>0</v>
      </c>
      <c r="E79" s="3">
        <v>0</v>
      </c>
      <c r="F79" s="4">
        <f>+D79+E79</f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21">
        <f t="shared" si="25"/>
        <v>0</v>
      </c>
      <c r="T79" s="27"/>
      <c r="U79" s="27"/>
      <c r="V79" s="27"/>
      <c r="W79" s="39"/>
      <c r="X79" s="39"/>
      <c r="AW79" s="30"/>
      <c r="AX79" s="30"/>
      <c r="AY79" s="30"/>
      <c r="AZ79" s="30"/>
      <c r="BA79" s="30"/>
    </row>
    <row r="80" spans="1:53" ht="54">
      <c r="A80" s="41"/>
      <c r="B80" s="43" t="s">
        <v>134</v>
      </c>
      <c r="C80" s="44" t="s">
        <v>168</v>
      </c>
      <c r="D80" s="3">
        <v>0</v>
      </c>
      <c r="E80" s="3">
        <v>0</v>
      </c>
      <c r="F80" s="4">
        <f>+D80+E80</f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21">
        <f t="shared" si="25"/>
        <v>0</v>
      </c>
      <c r="T80" s="27"/>
      <c r="U80" s="27"/>
      <c r="V80" s="27"/>
      <c r="W80" s="39"/>
      <c r="X80" s="39"/>
      <c r="AW80" s="30"/>
      <c r="AX80" s="30"/>
      <c r="AY80" s="30"/>
      <c r="AZ80" s="30"/>
      <c r="BA80" s="30"/>
    </row>
    <row r="81" spans="1:53">
      <c r="A81" s="41"/>
      <c r="B81" s="42"/>
      <c r="C81" s="44"/>
      <c r="D81" s="9"/>
      <c r="E81" s="9"/>
      <c r="F81" s="9"/>
      <c r="G81" s="9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21">
        <f t="shared" si="25"/>
        <v>0</v>
      </c>
      <c r="T81" s="27"/>
      <c r="U81" s="27"/>
      <c r="V81" s="27"/>
      <c r="W81" s="39"/>
      <c r="X81" s="39"/>
      <c r="AW81" s="30"/>
      <c r="AX81" s="30"/>
      <c r="AY81" s="30"/>
      <c r="AZ81" s="30"/>
      <c r="BA81" s="30"/>
    </row>
    <row r="82" spans="1:53">
      <c r="A82" s="36" t="s">
        <v>135</v>
      </c>
      <c r="B82" s="42"/>
      <c r="C82" s="38" t="s">
        <v>136</v>
      </c>
      <c r="D82" s="9">
        <f>SUM(D84:D86)</f>
        <v>0</v>
      </c>
      <c r="E82" s="9">
        <f>SUM(E84:E86)</f>
        <v>0</v>
      </c>
      <c r="F82" s="9">
        <f>SUM(F84:F86)</f>
        <v>0</v>
      </c>
      <c r="G82" s="9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3">
        <f>R84+R85+R86</f>
        <v>0</v>
      </c>
      <c r="S82" s="19">
        <f t="shared" si="25"/>
        <v>0</v>
      </c>
      <c r="T82" s="27"/>
      <c r="U82" s="27"/>
      <c r="V82" s="27"/>
      <c r="W82" s="39"/>
      <c r="X82" s="39"/>
      <c r="AW82" s="30"/>
      <c r="AX82" s="30"/>
      <c r="AY82" s="30"/>
      <c r="AZ82" s="30"/>
      <c r="BA82" s="30"/>
    </row>
    <row r="83" spans="1:53">
      <c r="A83" s="41"/>
      <c r="B83" s="42"/>
      <c r="C83" s="38"/>
      <c r="D83" s="9"/>
      <c r="E83" s="9"/>
      <c r="F83" s="9"/>
      <c r="G83" s="9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21">
        <f t="shared" si="25"/>
        <v>0</v>
      </c>
      <c r="T83" s="27"/>
      <c r="U83" s="27"/>
      <c r="V83" s="27"/>
      <c r="W83" s="39"/>
      <c r="X83" s="39"/>
      <c r="AW83" s="30"/>
      <c r="AX83" s="30"/>
      <c r="AY83" s="30"/>
      <c r="AZ83" s="30"/>
      <c r="BA83" s="30"/>
    </row>
    <row r="84" spans="1:53">
      <c r="A84" s="41"/>
      <c r="B84" s="43" t="s">
        <v>137</v>
      </c>
      <c r="C84" s="44" t="s">
        <v>138</v>
      </c>
      <c r="D84" s="3">
        <v>0</v>
      </c>
      <c r="E84" s="3">
        <v>0</v>
      </c>
      <c r="F84" s="4">
        <f>+D84+E84</f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21">
        <f t="shared" si="25"/>
        <v>0</v>
      </c>
      <c r="T84" s="27"/>
      <c r="U84" s="27"/>
      <c r="V84" s="27"/>
      <c r="W84" s="39"/>
      <c r="X84" s="39"/>
      <c r="AW84" s="30"/>
      <c r="AX84" s="30"/>
      <c r="AY84" s="30"/>
      <c r="AZ84" s="30"/>
      <c r="BA84" s="30"/>
    </row>
    <row r="85" spans="1:53">
      <c r="A85" s="41"/>
      <c r="B85" s="43" t="s">
        <v>139</v>
      </c>
      <c r="C85" s="44" t="s">
        <v>140</v>
      </c>
      <c r="D85" s="3">
        <v>0</v>
      </c>
      <c r="E85" s="3">
        <v>0</v>
      </c>
      <c r="F85" s="4">
        <f>+D85+E85</f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21">
        <f t="shared" si="25"/>
        <v>0</v>
      </c>
      <c r="T85" s="27"/>
      <c r="U85" s="27"/>
      <c r="V85" s="27"/>
      <c r="W85" s="39"/>
      <c r="X85" s="39"/>
      <c r="AW85" s="30"/>
      <c r="AX85" s="30"/>
      <c r="AY85" s="30"/>
      <c r="AZ85" s="30"/>
      <c r="BA85" s="30"/>
    </row>
    <row r="86" spans="1:53" ht="54">
      <c r="A86" s="41"/>
      <c r="B86" s="43" t="s">
        <v>141</v>
      </c>
      <c r="C86" s="44" t="s">
        <v>142</v>
      </c>
      <c r="D86" s="3">
        <v>0</v>
      </c>
      <c r="E86" s="3">
        <v>0</v>
      </c>
      <c r="F86" s="4">
        <f>+D86+E86</f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21">
        <f t="shared" si="25"/>
        <v>0</v>
      </c>
      <c r="T86" s="27"/>
      <c r="U86" s="27"/>
      <c r="V86" s="27"/>
      <c r="W86" s="39"/>
      <c r="X86" s="39"/>
      <c r="AW86" s="30"/>
      <c r="AX86" s="30"/>
      <c r="AY86" s="30"/>
      <c r="AZ86" s="30"/>
      <c r="BA86" s="30"/>
    </row>
    <row r="87" spans="1:53">
      <c r="A87" s="41"/>
      <c r="B87" s="49"/>
      <c r="C87" s="44"/>
      <c r="D87" s="8"/>
      <c r="E87" s="8"/>
      <c r="F87" s="8"/>
      <c r="G87" s="8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21">
        <f t="shared" si="25"/>
        <v>0</v>
      </c>
      <c r="T87" s="27"/>
      <c r="U87" s="27"/>
      <c r="V87" s="27"/>
      <c r="W87" s="39"/>
      <c r="X87" s="39"/>
      <c r="AW87" s="30"/>
      <c r="AX87" s="30"/>
      <c r="AY87" s="30"/>
      <c r="AZ87" s="30"/>
      <c r="BA87" s="30"/>
    </row>
    <row r="88" spans="1:53">
      <c r="A88" s="90" t="s">
        <v>161</v>
      </c>
      <c r="B88" s="91"/>
      <c r="C88" s="92"/>
      <c r="D88" s="14">
        <f>D6+D14+D26+D38+D58+D70</f>
        <v>8244393752</v>
      </c>
      <c r="E88" s="14">
        <f>E6+E14+E26+E38+E58+E70</f>
        <v>0</v>
      </c>
      <c r="F88" s="14">
        <f>F6+F14+F26+F38+F58+F70</f>
        <v>8244393752</v>
      </c>
      <c r="G88" s="14">
        <f>G6+G14+G26+G38+G58</f>
        <v>304989683.27000004</v>
      </c>
      <c r="H88" s="15">
        <f>H82+H77+H70+H58+H38+H26+H14+H6</f>
        <v>371039051.13</v>
      </c>
      <c r="I88" s="15">
        <f t="shared" ref="I88:S88" si="29">I82+I77+I70+I58+I38+I26+I14+I6</f>
        <v>371376480.08000004</v>
      </c>
      <c r="J88" s="15">
        <f t="shared" si="29"/>
        <v>492002789.11000001</v>
      </c>
      <c r="K88" s="15">
        <f t="shared" si="29"/>
        <v>330702976.06999993</v>
      </c>
      <c r="L88" s="15">
        <f t="shared" si="29"/>
        <v>651381696.70000005</v>
      </c>
      <c r="M88" s="15">
        <f t="shared" si="29"/>
        <v>444483487.15999997</v>
      </c>
      <c r="N88" s="15">
        <f t="shared" si="29"/>
        <v>484299142.58999997</v>
      </c>
      <c r="O88" s="15">
        <f t="shared" si="29"/>
        <v>0</v>
      </c>
      <c r="P88" s="15">
        <f t="shared" si="29"/>
        <v>0</v>
      </c>
      <c r="Q88" s="15">
        <f t="shared" si="29"/>
        <v>0</v>
      </c>
      <c r="R88" s="15">
        <f t="shared" si="29"/>
        <v>0</v>
      </c>
      <c r="S88" s="15">
        <f t="shared" si="29"/>
        <v>3450275306.1100001</v>
      </c>
      <c r="T88" s="45"/>
      <c r="U88" s="27"/>
      <c r="V88" s="27"/>
      <c r="AW88" s="30"/>
      <c r="AX88" s="30"/>
      <c r="AY88" s="30"/>
      <c r="AZ88" s="30"/>
    </row>
    <row r="89" spans="1:53">
      <c r="A89" s="50"/>
      <c r="B89" s="51"/>
      <c r="C89" s="38"/>
      <c r="D89" s="16"/>
      <c r="E89" s="16"/>
      <c r="F89" s="16"/>
      <c r="G89" s="16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9">
        <f t="shared" si="25"/>
        <v>0</v>
      </c>
      <c r="T89" s="27"/>
      <c r="U89" s="27"/>
      <c r="V89" s="27"/>
      <c r="AW89" s="30"/>
      <c r="AX89" s="30"/>
      <c r="AY89" s="30"/>
      <c r="AZ89" s="30"/>
    </row>
    <row r="90" spans="1:53">
      <c r="A90" s="48">
        <v>4</v>
      </c>
      <c r="B90" s="43"/>
      <c r="C90" s="38" t="s">
        <v>143</v>
      </c>
      <c r="D90" s="9">
        <v>0</v>
      </c>
      <c r="E90" s="9">
        <v>0</v>
      </c>
      <c r="F90" s="9">
        <v>0</v>
      </c>
      <c r="G90" s="9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9">
        <f t="shared" si="25"/>
        <v>0</v>
      </c>
      <c r="T90" s="27"/>
      <c r="U90" s="27"/>
      <c r="V90" s="27"/>
      <c r="W90" s="39"/>
      <c r="X90" s="39"/>
      <c r="AW90" s="30"/>
      <c r="AX90" s="30"/>
      <c r="AY90" s="30"/>
      <c r="AZ90" s="30"/>
      <c r="BA90" s="30"/>
    </row>
    <row r="91" spans="1:53">
      <c r="A91" s="50"/>
      <c r="B91" s="43"/>
      <c r="C91" s="38"/>
      <c r="D91" s="9"/>
      <c r="E91" s="9"/>
      <c r="F91" s="9"/>
      <c r="G91" s="9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9">
        <f t="shared" si="25"/>
        <v>0</v>
      </c>
      <c r="T91" s="27"/>
      <c r="U91" s="27"/>
      <c r="V91" s="27"/>
      <c r="W91" s="39"/>
      <c r="X91" s="39"/>
      <c r="AW91" s="30"/>
      <c r="AX91" s="30"/>
      <c r="AY91" s="30"/>
      <c r="AZ91" s="30"/>
      <c r="BA91" s="30"/>
    </row>
    <row r="92" spans="1:53">
      <c r="A92" s="48" t="s">
        <v>144</v>
      </c>
      <c r="B92" s="43"/>
      <c r="C92" s="38" t="s">
        <v>145</v>
      </c>
      <c r="D92" s="9">
        <f>SUM(D94:D96)</f>
        <v>0</v>
      </c>
      <c r="E92" s="9">
        <f>SUM(E94:E96)</f>
        <v>0</v>
      </c>
      <c r="F92" s="9">
        <f>SUM(F94:F96)</f>
        <v>0</v>
      </c>
      <c r="G92" s="9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9">
        <f t="shared" si="25"/>
        <v>0</v>
      </c>
      <c r="T92" s="27"/>
      <c r="U92" s="27"/>
      <c r="V92" s="27"/>
      <c r="W92" s="39"/>
      <c r="X92" s="39"/>
      <c r="AW92" s="30"/>
      <c r="AX92" s="30"/>
      <c r="AY92" s="30"/>
      <c r="AZ92" s="30"/>
      <c r="BA92" s="30"/>
    </row>
    <row r="93" spans="1:53">
      <c r="A93" s="50"/>
      <c r="B93" s="43"/>
      <c r="C93" s="38"/>
      <c r="D93" s="9"/>
      <c r="E93" s="9"/>
      <c r="F93" s="9"/>
      <c r="G93" s="9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9">
        <f t="shared" si="25"/>
        <v>0</v>
      </c>
      <c r="T93" s="27"/>
      <c r="U93" s="27"/>
      <c r="V93" s="27"/>
      <c r="W93" s="39"/>
      <c r="X93" s="39"/>
      <c r="AW93" s="30"/>
      <c r="AX93" s="30"/>
      <c r="AY93" s="30"/>
      <c r="AZ93" s="30"/>
      <c r="BA93" s="30"/>
    </row>
    <row r="94" spans="1:53" ht="54">
      <c r="A94" s="50"/>
      <c r="B94" s="43" t="s">
        <v>146</v>
      </c>
      <c r="C94" s="44" t="s">
        <v>147</v>
      </c>
      <c r="D94" s="3">
        <v>0</v>
      </c>
      <c r="E94" s="3">
        <v>0</v>
      </c>
      <c r="F94" s="4">
        <f>+D94+E94</f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21">
        <f t="shared" si="25"/>
        <v>0</v>
      </c>
      <c r="T94" s="27"/>
      <c r="U94" s="27"/>
      <c r="V94" s="27"/>
      <c r="W94" s="39"/>
      <c r="X94" s="39"/>
      <c r="AW94" s="30"/>
      <c r="AX94" s="30"/>
      <c r="AY94" s="30"/>
      <c r="AZ94" s="30"/>
      <c r="BA94" s="30"/>
    </row>
    <row r="95" spans="1:53" ht="54">
      <c r="A95" s="50"/>
      <c r="B95" s="43" t="s">
        <v>148</v>
      </c>
      <c r="C95" s="44" t="s">
        <v>149</v>
      </c>
      <c r="D95" s="3">
        <v>0</v>
      </c>
      <c r="E95" s="3">
        <v>0</v>
      </c>
      <c r="F95" s="4">
        <f>+D95+E95</f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21">
        <f t="shared" si="25"/>
        <v>0</v>
      </c>
      <c r="T95" s="27"/>
      <c r="U95" s="27"/>
      <c r="V95" s="27"/>
      <c r="W95" s="39"/>
      <c r="X95" s="39"/>
      <c r="AW95" s="30"/>
      <c r="AX95" s="30"/>
      <c r="AY95" s="30"/>
      <c r="AZ95" s="30"/>
      <c r="BA95" s="30"/>
    </row>
    <row r="96" spans="1:53">
      <c r="A96" s="50"/>
      <c r="B96" s="43"/>
      <c r="C96" s="44"/>
      <c r="D96" s="9"/>
      <c r="E96" s="9"/>
      <c r="F96" s="9"/>
      <c r="G96" s="9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9">
        <f t="shared" si="25"/>
        <v>0</v>
      </c>
      <c r="T96" s="27"/>
      <c r="U96" s="27"/>
      <c r="V96" s="27"/>
      <c r="W96" s="39"/>
      <c r="X96" s="39"/>
      <c r="AW96" s="30"/>
      <c r="AX96" s="30"/>
      <c r="AY96" s="30"/>
      <c r="AZ96" s="30"/>
      <c r="BA96" s="30"/>
    </row>
    <row r="97" spans="1:53">
      <c r="A97" s="48" t="s">
        <v>150</v>
      </c>
      <c r="B97" s="43"/>
      <c r="C97" s="52" t="s">
        <v>151</v>
      </c>
      <c r="D97" s="9">
        <f>SUM(D99:D100)</f>
        <v>0</v>
      </c>
      <c r="E97" s="9">
        <v>0</v>
      </c>
      <c r="F97" s="9">
        <v>0</v>
      </c>
      <c r="G97" s="9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9">
        <f t="shared" si="25"/>
        <v>0</v>
      </c>
      <c r="T97" s="27"/>
      <c r="U97" s="27"/>
      <c r="V97" s="27"/>
      <c r="W97" s="39"/>
      <c r="X97" s="39"/>
      <c r="AW97" s="30"/>
      <c r="AX97" s="30"/>
      <c r="AY97" s="30"/>
      <c r="AZ97" s="30"/>
      <c r="BA97" s="30"/>
    </row>
    <row r="98" spans="1:53">
      <c r="A98" s="50"/>
      <c r="B98" s="43"/>
      <c r="C98" s="52"/>
      <c r="D98" s="9"/>
      <c r="E98" s="9"/>
      <c r="F98" s="9"/>
      <c r="G98" s="9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9">
        <f t="shared" si="25"/>
        <v>0</v>
      </c>
      <c r="T98" s="27"/>
      <c r="U98" s="27"/>
      <c r="V98" s="27"/>
      <c r="W98" s="39"/>
      <c r="X98" s="39"/>
      <c r="AW98" s="30"/>
      <c r="AX98" s="30"/>
      <c r="AY98" s="30"/>
      <c r="AZ98" s="30"/>
      <c r="BA98" s="30"/>
    </row>
    <row r="99" spans="1:53">
      <c r="A99" s="50"/>
      <c r="B99" s="43" t="s">
        <v>152</v>
      </c>
      <c r="C99" s="53" t="s">
        <v>153</v>
      </c>
      <c r="D99" s="3">
        <v>0</v>
      </c>
      <c r="E99" s="3">
        <v>0</v>
      </c>
      <c r="F99" s="4">
        <f>+D99+E99</f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21">
        <f t="shared" si="25"/>
        <v>0</v>
      </c>
      <c r="T99" s="27"/>
      <c r="U99" s="27"/>
      <c r="V99" s="27"/>
      <c r="W99" s="39"/>
      <c r="X99" s="39"/>
      <c r="AW99" s="30"/>
      <c r="AX99" s="30"/>
      <c r="AY99" s="30"/>
      <c r="AZ99" s="30"/>
      <c r="BA99" s="30"/>
    </row>
    <row r="100" spans="1:53">
      <c r="A100" s="50"/>
      <c r="B100" s="43" t="s">
        <v>154</v>
      </c>
      <c r="C100" s="53" t="s">
        <v>155</v>
      </c>
      <c r="D100" s="3">
        <v>0</v>
      </c>
      <c r="E100" s="3">
        <v>0</v>
      </c>
      <c r="F100" s="4">
        <f>+D100+E100</f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21">
        <f t="shared" si="25"/>
        <v>0</v>
      </c>
      <c r="T100" s="27"/>
      <c r="U100" s="27"/>
      <c r="V100" s="27"/>
      <c r="W100" s="39"/>
      <c r="X100" s="39"/>
      <c r="AW100" s="30"/>
      <c r="AX100" s="30"/>
      <c r="AY100" s="30"/>
      <c r="AZ100" s="30"/>
      <c r="BA100" s="30"/>
    </row>
    <row r="101" spans="1:53">
      <c r="A101" s="50"/>
      <c r="B101" s="43"/>
      <c r="C101" s="53"/>
      <c r="D101" s="9"/>
      <c r="E101" s="9"/>
      <c r="F101" s="9"/>
      <c r="G101" s="9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21">
        <f t="shared" si="25"/>
        <v>0</v>
      </c>
      <c r="T101" s="27"/>
      <c r="U101" s="27"/>
      <c r="V101" s="27"/>
      <c r="W101" s="39"/>
      <c r="X101" s="39"/>
      <c r="AW101" s="30"/>
      <c r="AX101" s="30"/>
      <c r="AY101" s="30"/>
      <c r="AZ101" s="30"/>
      <c r="BA101" s="30"/>
    </row>
    <row r="102" spans="1:53">
      <c r="A102" s="48" t="s">
        <v>156</v>
      </c>
      <c r="B102" s="43"/>
      <c r="C102" s="52" t="s">
        <v>157</v>
      </c>
      <c r="D102" s="9">
        <v>0</v>
      </c>
      <c r="E102" s="9">
        <v>0</v>
      </c>
      <c r="F102" s="9">
        <v>0</v>
      </c>
      <c r="G102" s="9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9">
        <f t="shared" si="25"/>
        <v>0</v>
      </c>
      <c r="T102" s="27"/>
      <c r="U102" s="27"/>
      <c r="V102" s="27"/>
      <c r="W102" s="39"/>
      <c r="X102" s="39"/>
      <c r="AW102" s="30"/>
      <c r="AX102" s="30"/>
      <c r="AY102" s="30"/>
      <c r="AZ102" s="30"/>
      <c r="BA102" s="30"/>
    </row>
    <row r="103" spans="1:53">
      <c r="A103" s="50"/>
      <c r="B103" s="43"/>
      <c r="C103" s="38"/>
      <c r="D103" s="3"/>
      <c r="E103" s="3"/>
      <c r="F103" s="4">
        <f>+D103+E103</f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21">
        <f t="shared" si="25"/>
        <v>0</v>
      </c>
      <c r="T103" s="27"/>
      <c r="U103" s="27"/>
      <c r="V103" s="27"/>
      <c r="W103" s="39"/>
      <c r="X103" s="39"/>
      <c r="AW103" s="30"/>
      <c r="AX103" s="30"/>
      <c r="AY103" s="30"/>
      <c r="AZ103" s="30"/>
      <c r="BA103" s="30"/>
    </row>
    <row r="104" spans="1:53" ht="64.900000000000006" customHeight="1">
      <c r="A104" s="54"/>
      <c r="B104" s="55" t="s">
        <v>158</v>
      </c>
      <c r="C104" s="56" t="s">
        <v>159</v>
      </c>
      <c r="D104" s="3">
        <v>0</v>
      </c>
      <c r="E104" s="3">
        <v>0</v>
      </c>
      <c r="F104" s="4">
        <f>+D104+E104</f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21">
        <f t="shared" si="25"/>
        <v>0</v>
      </c>
      <c r="T104" s="27"/>
      <c r="U104" s="27"/>
      <c r="V104" s="27"/>
      <c r="W104" s="39"/>
      <c r="X104" s="39"/>
      <c r="AW104" s="30"/>
      <c r="AX104" s="30"/>
      <c r="AY104" s="30"/>
      <c r="AZ104" s="30"/>
      <c r="BA104" s="30"/>
    </row>
    <row r="105" spans="1:53" ht="29.25" thickBot="1">
      <c r="A105" s="93" t="s">
        <v>160</v>
      </c>
      <c r="B105" s="94"/>
      <c r="C105" s="94"/>
      <c r="D105" s="23">
        <f t="shared" ref="D105:F105" si="30">D88</f>
        <v>8244393752</v>
      </c>
      <c r="E105" s="23">
        <f>E88</f>
        <v>0</v>
      </c>
      <c r="F105" s="23">
        <f t="shared" si="30"/>
        <v>8244393752</v>
      </c>
      <c r="G105" s="23">
        <f t="shared" ref="G105:O105" si="31">G88</f>
        <v>304989683.27000004</v>
      </c>
      <c r="H105" s="24">
        <f t="shared" si="31"/>
        <v>371039051.13</v>
      </c>
      <c r="I105" s="24">
        <f t="shared" si="31"/>
        <v>371376480.08000004</v>
      </c>
      <c r="J105" s="24">
        <f t="shared" si="31"/>
        <v>492002789.11000001</v>
      </c>
      <c r="K105" s="24">
        <f t="shared" si="31"/>
        <v>330702976.06999993</v>
      </c>
      <c r="L105" s="24">
        <f t="shared" si="31"/>
        <v>651381696.70000005</v>
      </c>
      <c r="M105" s="24">
        <f t="shared" si="31"/>
        <v>444483487.15999997</v>
      </c>
      <c r="N105" s="24">
        <f>N88</f>
        <v>484299142.58999997</v>
      </c>
      <c r="O105" s="24">
        <f t="shared" si="31"/>
        <v>0</v>
      </c>
      <c r="P105" s="24">
        <f t="shared" ref="P105:Q105" si="32">P88</f>
        <v>0</v>
      </c>
      <c r="Q105" s="24">
        <f t="shared" si="32"/>
        <v>0</v>
      </c>
      <c r="R105" s="24">
        <f>R88</f>
        <v>0</v>
      </c>
      <c r="S105" s="24">
        <f>S88</f>
        <v>3450275306.1100001</v>
      </c>
      <c r="T105" s="27"/>
      <c r="U105" s="27"/>
      <c r="V105" s="27"/>
      <c r="W105" s="57"/>
      <c r="AW105" s="30"/>
      <c r="AX105" s="30"/>
      <c r="AY105" s="30"/>
      <c r="AZ105" s="30"/>
      <c r="BA105" s="30"/>
    </row>
    <row r="106" spans="1:53" s="30" customFormat="1" ht="54" customHeight="1">
      <c r="A106" s="58" t="s">
        <v>166</v>
      </c>
      <c r="B106" s="59"/>
      <c r="C106" s="60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</row>
    <row r="107" spans="1:53" s="30" customFormat="1">
      <c r="A107" s="58"/>
      <c r="B107" s="59"/>
      <c r="C107" s="60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61"/>
      <c r="S107" s="59"/>
    </row>
    <row r="108" spans="1:53" s="30" customFormat="1" ht="31.5">
      <c r="A108" s="84"/>
      <c r="B108" s="85"/>
      <c r="C108" s="85"/>
      <c r="D108" s="63"/>
      <c r="E108" s="64"/>
      <c r="F108" s="85"/>
      <c r="G108" s="85"/>
      <c r="H108" s="85"/>
      <c r="I108" s="61"/>
      <c r="J108" s="59"/>
      <c r="K108" s="59"/>
      <c r="L108" s="59"/>
      <c r="M108" s="59"/>
      <c r="N108" s="59"/>
      <c r="O108" s="61"/>
      <c r="P108" s="59"/>
      <c r="Q108" s="65"/>
      <c r="R108" s="59"/>
      <c r="S108" s="66"/>
      <c r="T108" s="27"/>
      <c r="U108" s="27"/>
    </row>
    <row r="109" spans="1:53" s="30" customFormat="1">
      <c r="A109" s="62"/>
      <c r="B109" s="62"/>
      <c r="C109" s="64"/>
      <c r="D109" s="67"/>
      <c r="E109" s="64"/>
      <c r="F109" s="85"/>
      <c r="G109" s="85"/>
      <c r="H109" s="85"/>
      <c r="I109" s="59"/>
      <c r="J109" s="59"/>
      <c r="K109" s="59"/>
      <c r="L109" s="59"/>
      <c r="M109" s="59"/>
      <c r="N109" s="59"/>
      <c r="O109" s="59"/>
      <c r="P109" s="67"/>
      <c r="Q109" s="65"/>
      <c r="R109" s="59"/>
      <c r="S109" s="66"/>
      <c r="T109" s="27"/>
      <c r="U109" s="27"/>
    </row>
    <row r="110" spans="1:53" s="30" customFormat="1">
      <c r="A110" s="64"/>
      <c r="B110" s="64"/>
      <c r="C110" s="64"/>
      <c r="D110" s="67"/>
      <c r="E110" s="64"/>
      <c r="F110" s="68"/>
      <c r="G110" s="59"/>
      <c r="H110" s="59"/>
      <c r="I110" s="59"/>
      <c r="J110" s="69"/>
      <c r="K110" s="59"/>
      <c r="L110" s="59"/>
      <c r="M110" s="59"/>
      <c r="N110" s="59"/>
      <c r="O110" s="59"/>
      <c r="P110" s="67"/>
      <c r="Q110" s="65"/>
      <c r="R110" s="59"/>
      <c r="S110" s="66"/>
      <c r="T110" s="27"/>
      <c r="U110" s="27"/>
    </row>
    <row r="111" spans="1:53" s="30" customFormat="1">
      <c r="A111" s="59"/>
      <c r="B111" s="59"/>
      <c r="C111" s="64"/>
      <c r="D111" s="64"/>
      <c r="E111" s="64"/>
      <c r="F111" s="68"/>
      <c r="G111" s="59"/>
      <c r="H111" s="59"/>
      <c r="I111" s="59"/>
      <c r="J111" s="69"/>
      <c r="K111" s="59"/>
      <c r="L111" s="59"/>
      <c r="M111" s="59"/>
      <c r="N111" s="59"/>
      <c r="O111" s="59"/>
      <c r="P111" s="59"/>
      <c r="Q111" s="65"/>
      <c r="R111" s="59"/>
      <c r="S111" s="66"/>
      <c r="T111" s="27"/>
      <c r="U111" s="27"/>
    </row>
    <row r="112" spans="1:53">
      <c r="A112" s="66"/>
      <c r="B112" s="66"/>
      <c r="C112" s="60"/>
      <c r="D112" s="60"/>
      <c r="E112" s="60"/>
      <c r="F112" s="70"/>
      <c r="G112" s="59"/>
      <c r="H112" s="59"/>
      <c r="I112" s="59"/>
      <c r="J112" s="69"/>
      <c r="K112" s="58"/>
      <c r="L112" s="66"/>
      <c r="M112" s="66"/>
      <c r="N112" s="59"/>
      <c r="O112" s="59"/>
      <c r="P112" s="59"/>
      <c r="Q112" s="65"/>
      <c r="R112" s="59"/>
      <c r="S112" s="66"/>
      <c r="T112" s="27"/>
      <c r="U112" s="27"/>
      <c r="AW112" s="30"/>
      <c r="AX112" s="30"/>
      <c r="AY112" s="30"/>
    </row>
    <row r="113" spans="1:51">
      <c r="A113" s="66"/>
      <c r="B113" s="66"/>
      <c r="C113" s="71"/>
      <c r="D113" s="71"/>
      <c r="E113" s="71"/>
      <c r="F113" s="59"/>
      <c r="G113" s="67"/>
      <c r="I113" s="67"/>
      <c r="J113" s="67"/>
      <c r="K113" s="58"/>
      <c r="L113" s="66"/>
      <c r="M113" s="66"/>
      <c r="N113" s="59"/>
      <c r="O113" s="59"/>
      <c r="P113" s="59"/>
      <c r="Q113" s="65"/>
      <c r="R113" s="59"/>
      <c r="S113" s="66"/>
      <c r="T113" s="27"/>
      <c r="U113" s="27"/>
      <c r="AW113" s="30"/>
      <c r="AX113" s="30"/>
      <c r="AY113" s="30"/>
    </row>
    <row r="114" spans="1:51">
      <c r="A114" s="66"/>
      <c r="B114" s="66"/>
      <c r="C114" s="72"/>
      <c r="D114" s="73"/>
      <c r="E114" s="73"/>
      <c r="F114" s="73"/>
      <c r="G114" s="67"/>
      <c r="H114" s="67"/>
      <c r="I114" s="67"/>
      <c r="J114" s="67"/>
      <c r="K114" s="66"/>
      <c r="L114" s="66"/>
      <c r="M114" s="66"/>
      <c r="N114" s="66"/>
      <c r="O114" s="66"/>
      <c r="P114" s="66"/>
      <c r="Q114" s="65"/>
      <c r="R114" s="66"/>
      <c r="S114" s="66"/>
      <c r="T114" s="27"/>
      <c r="U114" s="27"/>
      <c r="AW114" s="30"/>
      <c r="AX114" s="30"/>
      <c r="AY114" s="30"/>
    </row>
    <row r="115" spans="1:51">
      <c r="A115" s="66"/>
      <c r="B115" s="66"/>
      <c r="C115" s="72"/>
      <c r="D115" s="73"/>
      <c r="E115" s="73"/>
      <c r="F115" s="73"/>
      <c r="G115" s="73"/>
      <c r="H115" s="67"/>
      <c r="I115" s="66"/>
      <c r="J115" s="66"/>
      <c r="K115" s="66"/>
      <c r="L115" s="66"/>
      <c r="M115" s="66"/>
      <c r="N115" s="66"/>
      <c r="O115" s="66"/>
      <c r="P115" s="66"/>
      <c r="Q115" s="65"/>
      <c r="R115" s="66"/>
      <c r="S115" s="66"/>
      <c r="T115" s="27"/>
      <c r="U115" s="27"/>
      <c r="AW115" s="30"/>
      <c r="AX115" s="30"/>
      <c r="AY115" s="30"/>
    </row>
    <row r="116" spans="1:51">
      <c r="A116" s="66"/>
      <c r="B116" s="66"/>
      <c r="C116" s="72"/>
      <c r="D116" s="73"/>
      <c r="E116" s="73"/>
      <c r="F116" s="73"/>
      <c r="G116" s="73"/>
      <c r="H116" s="67"/>
      <c r="I116" s="66"/>
      <c r="J116" s="66"/>
      <c r="K116" s="66"/>
      <c r="L116" s="66"/>
      <c r="M116" s="66"/>
      <c r="N116" s="66"/>
      <c r="O116" s="66"/>
      <c r="P116" s="66"/>
      <c r="Q116" s="65"/>
      <c r="R116" s="66"/>
      <c r="S116" s="66"/>
      <c r="T116" s="27"/>
      <c r="U116" s="27"/>
      <c r="AW116" s="30"/>
      <c r="AX116" s="30"/>
      <c r="AY116" s="30"/>
    </row>
    <row r="117" spans="1:51">
      <c r="A117" s="66"/>
      <c r="B117" s="66"/>
      <c r="C117" s="72"/>
      <c r="D117" s="74"/>
      <c r="E117" s="74"/>
      <c r="F117" s="74"/>
      <c r="G117" s="74"/>
      <c r="H117" s="66"/>
      <c r="I117" s="66"/>
      <c r="J117" s="66"/>
      <c r="K117" s="66"/>
      <c r="L117" s="66"/>
      <c r="M117" s="66"/>
      <c r="N117" s="66"/>
      <c r="O117" s="66"/>
      <c r="P117" s="66"/>
      <c r="Q117" s="65"/>
      <c r="R117" s="66"/>
      <c r="S117" s="66"/>
      <c r="T117" s="27"/>
      <c r="U117" s="27"/>
      <c r="AW117" s="30"/>
      <c r="AX117" s="30"/>
      <c r="AY117" s="30"/>
    </row>
    <row r="118" spans="1:51">
      <c r="A118" s="66"/>
      <c r="B118" s="66"/>
      <c r="C118" s="72"/>
      <c r="D118" s="72"/>
      <c r="E118" s="72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5"/>
      <c r="R118" s="66"/>
      <c r="S118" s="66"/>
      <c r="T118" s="27"/>
      <c r="U118" s="27"/>
      <c r="AW118" s="30"/>
      <c r="AX118" s="30"/>
      <c r="AY118" s="30"/>
    </row>
    <row r="119" spans="1:51">
      <c r="D119" s="28"/>
      <c r="E119" s="28"/>
      <c r="Q119" s="75"/>
      <c r="R119" s="27"/>
      <c r="S119" s="27"/>
      <c r="T119" s="27"/>
      <c r="U119" s="27"/>
      <c r="AW119" s="30"/>
      <c r="AX119" s="30"/>
      <c r="AY119" s="30"/>
    </row>
    <row r="120" spans="1:51">
      <c r="D120" s="28"/>
      <c r="E120" s="28"/>
      <c r="Q120" s="75"/>
      <c r="R120" s="27"/>
      <c r="S120" s="27"/>
      <c r="T120" s="27"/>
      <c r="U120" s="27"/>
      <c r="AW120" s="30"/>
      <c r="AX120" s="30"/>
      <c r="AY120" s="30"/>
    </row>
    <row r="121" spans="1:51">
      <c r="D121" s="28"/>
      <c r="E121" s="28"/>
      <c r="Q121" s="75"/>
      <c r="R121" s="27"/>
      <c r="S121" s="27"/>
      <c r="T121" s="27"/>
      <c r="U121" s="27"/>
      <c r="AW121" s="30"/>
      <c r="AX121" s="30"/>
      <c r="AY121" s="30"/>
    </row>
    <row r="122" spans="1:51">
      <c r="D122" s="28"/>
      <c r="E122" s="28"/>
      <c r="Q122" s="75"/>
      <c r="R122" s="27"/>
      <c r="S122" s="27"/>
      <c r="T122" s="27"/>
      <c r="U122" s="27"/>
      <c r="AW122" s="30"/>
      <c r="AX122" s="30"/>
      <c r="AY122" s="30"/>
    </row>
    <row r="123" spans="1:51">
      <c r="D123" s="28"/>
      <c r="E123" s="28"/>
      <c r="Q123" s="75"/>
      <c r="R123" s="27"/>
      <c r="S123" s="27"/>
      <c r="T123" s="27"/>
      <c r="U123" s="27"/>
      <c r="AW123" s="30"/>
      <c r="AX123" s="30"/>
      <c r="AY123" s="30"/>
    </row>
    <row r="124" spans="1:51">
      <c r="D124" s="28"/>
      <c r="E124" s="28"/>
      <c r="Q124" s="75"/>
      <c r="R124" s="27"/>
      <c r="S124" s="27"/>
      <c r="T124" s="27"/>
      <c r="U124" s="27"/>
      <c r="AW124" s="30"/>
      <c r="AX124" s="30"/>
      <c r="AY124" s="30"/>
    </row>
    <row r="125" spans="1:51">
      <c r="D125" s="28"/>
      <c r="E125" s="28"/>
      <c r="Q125" s="75"/>
      <c r="R125" s="27"/>
      <c r="S125" s="27"/>
      <c r="T125" s="27"/>
      <c r="U125" s="27"/>
      <c r="AW125" s="30"/>
      <c r="AX125" s="30"/>
      <c r="AY125" s="30"/>
    </row>
    <row r="126" spans="1:51">
      <c r="D126" s="28"/>
      <c r="E126" s="28"/>
      <c r="Q126" s="75"/>
      <c r="R126" s="27"/>
      <c r="S126" s="27"/>
      <c r="T126" s="27"/>
      <c r="U126" s="27"/>
      <c r="AW126" s="30"/>
      <c r="AX126" s="30"/>
      <c r="AY126" s="30"/>
    </row>
    <row r="127" spans="1:51">
      <c r="Q127" s="27"/>
      <c r="S127" s="27"/>
      <c r="T127" s="27"/>
      <c r="U127" s="27"/>
    </row>
    <row r="128" spans="1:51">
      <c r="Q128" s="27"/>
    </row>
    <row r="129" spans="17:17">
      <c r="Q129" s="27"/>
    </row>
    <row r="130" spans="17:17">
      <c r="Q130" s="27"/>
    </row>
    <row r="131" spans="17:17">
      <c r="Q131" s="27"/>
    </row>
    <row r="132" spans="17:17">
      <c r="Q132" s="27"/>
    </row>
    <row r="133" spans="17:17">
      <c r="Q133" s="27"/>
    </row>
    <row r="134" spans="17:17">
      <c r="Q134" s="27"/>
    </row>
    <row r="135" spans="17:17">
      <c r="Q135" s="27"/>
    </row>
    <row r="136" spans="17:17">
      <c r="Q136" s="27"/>
    </row>
    <row r="137" spans="17:17">
      <c r="Q137" s="27"/>
    </row>
    <row r="138" spans="17:17">
      <c r="Q138" s="27"/>
    </row>
    <row r="139" spans="17:17">
      <c r="Q139" s="27"/>
    </row>
    <row r="140" spans="17:17">
      <c r="Q140" s="27"/>
    </row>
    <row r="141" spans="17:17">
      <c r="Q141" s="27"/>
    </row>
    <row r="142" spans="17:17">
      <c r="Q142" s="27"/>
    </row>
  </sheetData>
  <mergeCells count="11">
    <mergeCell ref="L1:S1"/>
    <mergeCell ref="A108:C108"/>
    <mergeCell ref="F108:H109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23" right="0.17" top="0.28000000000000003" bottom="0.36" header="0.18" footer="0.19685039370078741"/>
  <pageSetup scale="19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D4"/>
  <sheetViews>
    <sheetView showGridLines="0" workbookViewId="0">
      <selection activeCell="F3" sqref="F3"/>
    </sheetView>
  </sheetViews>
  <sheetFormatPr baseColWidth="10" defaultRowHeight="15"/>
  <cols>
    <col min="4" max="4" width="82.28515625" customWidth="1"/>
  </cols>
  <sheetData>
    <row r="3" spans="4:4" ht="28.5">
      <c r="D3" s="77" t="s">
        <v>170</v>
      </c>
    </row>
    <row r="4" spans="4:4" ht="28.5">
      <c r="D4" s="77" t="s">
        <v>169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 2026</vt:lpstr>
      <vt:lpstr>Hoja1</vt:lpstr>
      <vt:lpstr>'agosto 2026'!Área_de_impresión</vt:lpstr>
      <vt:lpstr>'agosto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Maria Belen Santana Mojica</cp:lastModifiedBy>
  <cp:lastPrinted>2026-09-08T15:59:38Z</cp:lastPrinted>
  <dcterms:created xsi:type="dcterms:W3CDTF">2020-11-04T14:03:00Z</dcterms:created>
  <dcterms:modified xsi:type="dcterms:W3CDTF">2026-09-11T11:43:28Z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