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512" yWindow="1092" windowWidth="21624" windowHeight="11244" tabRatio="667" firstSheet="2" activeTab="2"/>
  </bookViews>
  <sheets>
    <sheet name="T1 2026 " sheetId="4" state="hidden" r:id="rId1"/>
    <sheet name="T1 2026 CO2" sheetId="6" state="hidden" r:id="rId2"/>
    <sheet name="T2 2026 " sheetId="7" r:id="rId3"/>
    <sheet name="ejemplo" sheetId="3" state="hidden" r:id="rId4"/>
    <sheet name="T2 2026 CO2 " sheetId="8" r:id="rId5"/>
    <sheet name="Hoja3" sheetId="9" state="hidden" r:id="rId6"/>
  </sheets>
  <externalReferences>
    <externalReference r:id="rId7"/>
  </externalReferences>
  <definedNames>
    <definedName name="_xlnm.Print_Area" localSheetId="0">'T1 2026 '!$A$1:$J$59</definedName>
    <definedName name="_xlnm.Print_Area" localSheetId="1">'T1 2026 CO2'!$A$1:$J$49</definedName>
    <definedName name="_xlnm.Print_Area" localSheetId="2">'T2 2026 '!$A$1:$J$59</definedName>
    <definedName name="_xlnm.Print_Area" localSheetId="4">'T2 2026 CO2 '!$A$1:$J$49</definedName>
    <definedName name="Print_Area" localSheetId="3">ejemplo!$A$1:$J$47</definedName>
    <definedName name="Print_Area" localSheetId="0">'T1 2026 '!$A$1:$J$57</definedName>
    <definedName name="Print_Area" localSheetId="1">'T1 2026 CO2'!$A$1:$J$47</definedName>
    <definedName name="Print_Area" localSheetId="2">'T2 2026 '!$A$1:$J$57</definedName>
    <definedName name="Print_Area" localSheetId="4">'T2 2026 CO2 '!$A$1:$J$47</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7" l="1"/>
  <c r="F25" i="4" l="1"/>
  <c r="C25" i="7" l="1"/>
  <c r="I25" i="8" l="1"/>
  <c r="J29" i="8"/>
  <c r="H6" i="9"/>
  <c r="F6" i="9"/>
  <c r="J30" i="7"/>
  <c r="J31" i="7"/>
  <c r="I30" i="7"/>
  <c r="J29" i="7"/>
  <c r="K29" i="7"/>
  <c r="B43" i="8"/>
  <c r="B42" i="8"/>
  <c r="B32" i="8" a="1"/>
  <c r="B32" i="8" s="1"/>
  <c r="L29" i="8"/>
  <c r="K29" i="8"/>
  <c r="C16" i="8"/>
  <c r="C15" i="8"/>
  <c r="C14" i="8"/>
  <c r="B42" i="7"/>
  <c r="B38" i="7"/>
  <c r="B34" i="7"/>
  <c r="L31" i="7"/>
  <c r="K31" i="7"/>
  <c r="L30" i="7"/>
  <c r="K30" i="7"/>
  <c r="L29" i="7"/>
  <c r="B53" i="7"/>
  <c r="C16" i="7"/>
  <c r="C15" i="7"/>
  <c r="C14" i="7"/>
  <c r="B44" i="8" l="1"/>
  <c r="I25" i="7"/>
  <c r="J30" i="4"/>
  <c r="I29" i="6"/>
  <c r="I29" i="8" s="1"/>
  <c r="B42" i="6" l="1"/>
  <c r="B32" i="6" a="1"/>
  <c r="B32" i="6" s="1"/>
  <c r="L29" i="6"/>
  <c r="K29" i="6"/>
  <c r="B43" i="6"/>
  <c r="C16" i="6"/>
  <c r="C15" i="6"/>
  <c r="C14" i="6"/>
  <c r="B42" i="4"/>
  <c r="B38" i="4"/>
  <c r="B34" i="4"/>
  <c r="L31" i="4"/>
  <c r="K31" i="4"/>
  <c r="I31" i="4"/>
  <c r="I31" i="7" s="1"/>
  <c r="L30" i="4"/>
  <c r="K30" i="4"/>
  <c r="L29" i="4"/>
  <c r="K29" i="4"/>
  <c r="I29" i="4"/>
  <c r="I29" i="7" s="1"/>
  <c r="C25" i="4"/>
  <c r="B53" i="4" s="1"/>
  <c r="C16" i="4"/>
  <c r="C15" i="4"/>
  <c r="C14" i="4"/>
  <c r="B44" i="6" l="1"/>
  <c r="I25" i="6"/>
  <c r="I25" i="4"/>
  <c r="J31" i="3" l="1"/>
  <c r="I31" i="3"/>
  <c r="J30" i="3"/>
  <c r="I30" i="3"/>
  <c r="J29" i="3"/>
  <c r="I29" i="3"/>
  <c r="I25" i="3"/>
  <c r="C16" i="3"/>
  <c r="C15" i="3"/>
  <c r="C14"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<sst xmlns="http://schemas.openxmlformats.org/spreadsheetml/2006/main" count="419" uniqueCount="113">
  <si>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</si>
  <si>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</si>
  <si>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</si>
  <si>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</si>
  <si>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</si>
  <si>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</si>
  <si>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</si>
  <si>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</si>
  <si>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</si>
  <si>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</si>
  <si>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</si>
  <si>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</si>
  <si>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</si>
  <si>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</si>
  <si>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</si>
  <si>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</si>
  <si>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</si>
  <si>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</si>
  <si>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</si>
  <si>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</si>
  <si>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</si>
  <si>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</si>
  <si>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</si>
  <si>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</si>
  <si>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</si>
  <si>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</si>
  <si>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</si>
  <si>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</si>
  <si>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</si>
  <si>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</si>
  <si>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</si>
  <si>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</si>
  <si>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</si>
  <si>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</si>
  <si>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</si>
  <si>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</si>
  <si>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</si>
  <si>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</si>
  <si>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</si>
  <si>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</si>
  <si>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</si>
  <si>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</si>
  <si>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</si>
  <si>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</si>
  <si>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</si>
  <si>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</si>
  <si>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</si>
  <si>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</si>
  <si>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</si>
  <si>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</si>
  <si>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02-Servidores públicos participan en actividades para el desarrollo y fomento en temas de ética y transparencia gubernamental.</t>
  </si>
  <si>
    <t xml:space="preserve">Presupuesto aprobado:  </t>
  </si>
  <si>
    <t xml:space="preserve">Presupuesto modificado: </t>
  </si>
  <si>
    <t>Ing. Ivan Cruz</t>
  </si>
  <si>
    <t>Total devengado:</t>
  </si>
  <si>
    <t>Director de Planificación y Desarrollo</t>
  </si>
  <si>
    <t>Los servidores publicos participan en las actividades para el desarrollo y fomento de la ética y la transparencia gubernamental, a traves de las comisiones de integridad gubernamental y cumplimiento normativo (CIGCN), los portales de transparencia y gobierno abierto, como instrumentos de prevencion de la corrupción en la administración pública.</t>
  </si>
  <si>
    <t>Programación Trimestral</t>
  </si>
  <si>
    <t>Ejecución Trimestral</t>
  </si>
  <si>
    <t>Informe de Evaluación trimestral de las Metas Físicas-Financieras</t>
  </si>
  <si>
    <t xml:space="preserve">1. En el trimestre octubre-diciembre, se lograron 49 de las 51 actividades programadas, todas las evidencias se encuentran archivadas y fueron entregadas al area correspondiente en la DIGEPRES, además, se subio a la plataforma de SIGEF, la programación con cada actividad, como una forma de guia para facilitar la evaluación de las mismas. Este logro, corresponde al 23..11 % de la ejecución con respecto a lo programado para el año y un 58.96% con relación a la ejecución del presuesto del año.               
</t>
  </si>
  <si>
    <t>La desviación física de un 4% se debe a que se asumieron compromisos internacionales que no estaban contemplados en la planificación y hubo que darle prioridad, además se ejecutaron actividades que se habían quedado de trimestres anteriores. Por otro lado, a lo que se refiere a la desviación financiera, como hemos explicado en trimestres anteriores, al momento de planificar no se contempló la carga fija en la parte financiera, por esto se nota mucho la diferencia entre lo planificado y lo ejecutado, sin embargo se contempló para 2023. Otra de las causas del desvío financiero fue el proceso DIGEIG-CCC-PEPU-2022-0005, que no estaba planificado ejecutarse ese monto, sin embargo, fue una actividad de mucho impacto para la DIGEIG.</t>
  </si>
  <si>
    <t>5162-INSTITUTO DOMINICANO DE AVIACION CIVIL</t>
  </si>
  <si>
    <t>01-INSTITUTO DOMINICANO DE AVIACION CIVIL</t>
  </si>
  <si>
    <t>0001-INSTITUTO DOMINICANO DE AVIACION CIVIL</t>
  </si>
  <si>
    <t>Promover el desarrollo responsable y seguro de la aviación civil nacional, mediante la regulación, fiscalización, el fomento de actividad aeronáutica, así como la provisión de servicios de navegación aérea.</t>
  </si>
  <si>
    <t>Consolidar el liderazgo regional en seguridad operacional, impulsando el desarrollo sostenible y sustentable de la aviación civil nacional, apoyado en la innovación y transparencia de la gestión</t>
  </si>
  <si>
    <t>3.3.6</t>
  </si>
  <si>
    <t>Regulación y desarrollo de la Aviación Civil Nacional</t>
  </si>
  <si>
    <t>Gestionar de forma sostenible todo el ámbito operacional de la aviación civil, fiscalizando el cumplimiento de las normas nacionales e internacionales, fomentando el crecimiento del sector y garantizando la seguridad de las operaciones aéreas.</t>
  </si>
  <si>
    <t xml:space="preserve">Ciudadanos dominicanos y extranjeros que reciben certificaciones </t>
  </si>
  <si>
    <t>Mantener las operaciones de los servicios de navegación aérea y certficaciones en un 60% para el año 2023 tomando como referencia los últimos tres (3) años.</t>
  </si>
  <si>
    <t>6761-Personas físicas y jurídicas reciben certificaciones aeronáuticas</t>
  </si>
  <si>
    <t>Número de certificaciones emitidas</t>
  </si>
  <si>
    <t>7787-Operadores de aviación general participan del plan de fomento de la aviación general</t>
  </si>
  <si>
    <t>Cantidad de acciones de fomento implementadas</t>
  </si>
  <si>
    <t>7789-Usuarios del espacio aéreo dominicano reciben servicios de navegación aérea, garantizando la seguridad operacional</t>
  </si>
  <si>
    <t>Cantidad de Servicios de Navegación Aérea brindados</t>
  </si>
  <si>
    <t>4.3.1</t>
  </si>
  <si>
    <t>7788-Operadores aéreos participan en el plan de reducción de CO2 mediante la implementación de un esquema de compensaciones de emisiones</t>
  </si>
  <si>
    <t>Número de acciones de compensación de emisiones de CO2 implementadas.</t>
  </si>
  <si>
    <t>Variacion fisica</t>
  </si>
  <si>
    <t>Variación financiera</t>
  </si>
  <si>
    <t>N/A</t>
  </si>
  <si>
    <t>Es el resultado del proceso de evaluación de conformidad, que permite entregar un informe escrito en relación a un producto, una persona o una organización; garantizando que el mismo cumpla con las regulaciones y normativas vigentes.</t>
  </si>
  <si>
    <t>Es el servicio a los operadores aéreos con acciones de fomento de la aviación general</t>
  </si>
  <si>
    <t>Es el servicio a los operadores aéreos mediante un esquemas de compensación para la reducción de CO2 proviniente de la aviación civil</t>
  </si>
  <si>
    <t xml:space="preserve">Es el servicio que se da los usuarios del espacio aéreo dominicano reciben servicios de navegación aérea, garantizando la seguridad operacional. 	</t>
  </si>
  <si>
    <t>Columna1</t>
  </si>
  <si>
    <t>Columna2</t>
  </si>
  <si>
    <t>Programación Semestral</t>
  </si>
  <si>
    <t>Ejecución Semestral</t>
  </si>
  <si>
    <t xml:space="preserve">Yildis Almonte </t>
  </si>
  <si>
    <t xml:space="preserve">Directora de Planificacion y Desarrollo </t>
  </si>
  <si>
    <t>Informe de Evaluación trimestral de las Metas Físicas-Financieras Enero - Marzo 2026</t>
  </si>
  <si>
    <t>Mantener las operaciones de los servicios de navegación aérea y certificaciones en un 60% para el año 2026 tomando como referencia los últimos tres (3) años.</t>
  </si>
  <si>
    <t>Programación trimestral</t>
  </si>
  <si>
    <t>Ejecución trimestral</t>
  </si>
  <si>
    <t>274,342,844,04</t>
  </si>
  <si>
    <t>270,577,970,87</t>
  </si>
  <si>
    <t>34,657,356,72</t>
  </si>
  <si>
    <t>IV.II - Formulación y Ejecución trimestral de las Metas por Producto</t>
  </si>
  <si>
    <t>Al momento de la generación y consolidación de los datos, se encontraban certificaciones en proceso de emisión, debido a los procedimientos técnicos de validación requeridos para sus formalizaciones propias de la industria aeronáutica. En consecuencia, es posible que algunas informaciones no estén completamente reflejadas en el presente corte, quedando sujetos a actualización una vez finalizados los procesos correspondientes.</t>
  </si>
  <si>
    <t>Se identifica una presión relevante derivada del incremento en los precios del combustible de aviación (Jet Fuel), el cual constituye uno de los principales componentes de costo para las aerolíneas. Este aumento ha impactado directamente la estructura de costos operativos, generando ajustes en las tarifas aéreas que, en consecuencia, han incidido en una reducción de la demanda, particularmente en los segmentos de pasajeros con mayor sensibilidad al precio.</t>
  </si>
  <si>
    <t>Mantener las operaciones de los servicios de navegación aérea y certficaciones en un 60% para el año 2026 tomando como referencia los últimos tres (3) años.</t>
  </si>
  <si>
    <t>Informe de Evaluación trimestral de las Metas Físicas-Financieras Abril-Junio 2026</t>
  </si>
  <si>
    <t xml:space="preserve">OJO VER ESTA FORMULA  EL VALOR EJECUTADO </t>
  </si>
  <si>
    <t>DEL TRIMESTRE ES RD$2,141,666.71</t>
  </si>
  <si>
    <t>Asegurar el desarrollo seguro y responsable de la aviación civil nacional, mediante la regulación, certificación, fiscalización y la provisión de servicios de navegación aérea</t>
  </si>
  <si>
    <t>Consolidar el liderazgo regional en seguridad operacional y el desarrollo responsable de la aviación civil, con una gestión innovadora y eficiente</t>
  </si>
  <si>
    <t xml:space="preserve">Durante el trimestre evaluado, el nivel de ejecución del producto superó la meta programada debido a que las unidades ejecutoras concluyeron y emitieron certificaciones correspondientes a períodos anteriores, las cuales se encontraban pendientes de validación técnica como consecuencia de cambios normativos vinculados al sector aeronáutico. Adicionalmente, se evidenció un incremento en la demanda de solicitudes de recertificación por parte de los operadores aéreos, motivado por los procesos preparatorios para nuevas certificaciones, lo que incidió directamente en el aumento del volumen de certificaciones emitidas durante el período. </t>
  </si>
  <si>
    <t>La disminución en las operaciones aéreas durante el período evaluado responde principalmente a factores externos que han incidido en el comportamiento de la industria aeronáutica internacional. Entre estos se destacan el incremento de la incertidumbre geopolítica derivada de los conflictos internacionales, particularmente en Oriente Medio, que ha provocado un aumento en los precios del combustible de aviación y una reconfiguración de las operaciones de diversas aerolíneas. Esta situación impactó la oferta de vuelos y la demanda de pasajeros hacia la República Dominicana</t>
  </si>
  <si>
    <t>[Registrar las oportunidades de mejora identificadas, como acciones puntuales, especificando las fechas de su realización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</si>
</sst>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_(&quot;$&quot;* \(#,##0.00\);_(&quot;$&quot;* &quot;-&quot;??_);_(@_)"/>
    <numFmt numFmtId="43" formatCode="_(* #,##0.00_);_(* \(#,##0.00\);_(* &quot;-&quot;??_);_(@_)"/>
    <numFmt numFmtId="164" formatCode="dd/mm/yyyy;@"/>
    <numFmt numFmtId="165" formatCode="[$-10409]#,##0;\-#,##0"/>
    <numFmt numFmtId="166" formatCode="[$-10409]#,##0.00;\-#,##0.00"/>
    <numFmt numFmtId="167" formatCode="[$-10409]0.00%"/>
    <numFmt numFmtId="168" formatCode="0.000%"/>
    <numFmt numFmtId="169" formatCode="0.0%"/>
    <numFmt numFmtId="170" formatCode="[$-10409]0%"/>
    <numFmt numFmtId="171" formatCode="&quot;$&quot;#,##0.00"/>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9"/>
      <name val="Calibri"/>
      <family val="2"/>
    </font>
    <font>
      <b/>
      <sz val="10"/>
      <color rgb="FF000000"/>
      <name val="Calibri"/>
      <family val="2"/>
    </font>
    <font>
      <i/>
      <u/>
      <sz val="11"/>
      <color theme="1"/>
      <name val="Calibri"/>
      <family val="2"/>
      <scheme val="minor"/>
    </font>
    <font>
      <sz val="10"/>
      <color rgb="FF000000"/>
      <name val="Times New Roman"/>
      <family val="1"/>
    </font>
    <font>
      <b/>
      <sz val="9.5"/>
      <name val="Times New Roman"/>
      <family val="1"/>
    </font>
    <font>
      <b/>
      <u/>
      <sz val="11"/>
      <name val="Calibri"/>
      <family val="2"/>
    </font>
    <font>
      <sz val="9"/>
      <name val="Calibri"/>
      <family val="2"/>
    </font>
    <font>
      <b/>
      <sz val="10"/>
      <color rgb="FF000000"/>
      <name val="Calibri"/>
      <family val="2"/>
    </font>
    <font>
      <sz val="11"/>
      <name val="Calibri"/>
      <family val="2"/>
      <scheme val="minor"/>
    </font>
  </fonts>
  <fills count="12">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rgb="FFA6A6A6"/>
      </bottom>
      <diagonal/>
    </border>
    <border>
      <left style="thin">
        <color theme="0" tint="-0.34998626667073579"/>
      </left>
      <right style="thin">
        <color theme="0" tint="-0.34998626667073579"/>
      </right>
      <top style="thin">
        <color theme="0" tint="-0.34998626667073579"/>
      </top>
      <bottom style="thin">
        <color rgb="FFA6A6A6"/>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1" fillId="0" borderId="0" applyFont="0" applyFill="0" applyBorder="0" applyAlignment="0" applyProtection="0"/>
  </cellStyleXfs>
  <cellXfs count="135">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5" fontId="16" fillId="0" borderId="26" xfId="0" applyNumberFormat="1" applyFont="1" applyBorder="1" applyAlignment="1" applyProtection="1">
      <alignment horizontal="center" vertical="center" wrapText="1" readingOrder="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1"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2" fillId="0" borderId="20" xfId="0" applyFont="1" applyBorder="1" applyAlignment="1">
      <alignment vertical="top"/>
    </xf>
    <xf numFmtId="4" fontId="0" fillId="0" borderId="20" xfId="0" applyNumberFormat="1" applyBorder="1" applyAlignment="1">
      <alignment vertical="top" wrapText="1"/>
    </xf>
    <xf numFmtId="0" fontId="22" fillId="0" borderId="22" xfId="0" applyFont="1" applyBorder="1" applyAlignment="1" applyProtection="1">
      <alignment vertical="top" wrapText="1"/>
      <protection locked="0"/>
    </xf>
    <xf numFmtId="0" fontId="22" fillId="0" borderId="26" xfId="0" applyFont="1" applyBorder="1" applyAlignment="1" applyProtection="1">
      <alignment vertical="top" wrapText="1"/>
      <protection locked="0"/>
    </xf>
    <xf numFmtId="165" fontId="22" fillId="0" borderId="26" xfId="0" applyNumberFormat="1" applyFont="1" applyBorder="1" applyAlignment="1" applyProtection="1">
      <alignment horizontal="center" vertical="center" wrapText="1" readingOrder="1"/>
      <protection locked="0"/>
    </xf>
    <xf numFmtId="166" fontId="22" fillId="0" borderId="26" xfId="0" applyNumberFormat="1" applyFont="1" applyBorder="1" applyAlignment="1" applyProtection="1">
      <alignment horizontal="center" vertical="center" wrapText="1" readingOrder="1"/>
      <protection locked="0"/>
    </xf>
    <xf numFmtId="165" fontId="22" fillId="0" borderId="26" xfId="0" applyNumberFormat="1" applyFont="1" applyBorder="1" applyAlignment="1" applyProtection="1">
      <alignment horizontal="center" vertical="center" wrapText="1"/>
      <protection locked="0"/>
    </xf>
    <xf numFmtId="10" fontId="22" fillId="7" borderId="26" xfId="1" applyNumberFormat="1" applyFont="1" applyFill="1" applyBorder="1" applyAlignment="1" applyProtection="1">
      <alignment horizontal="center" vertical="center" wrapText="1" readingOrder="1"/>
      <protection locked="0"/>
    </xf>
    <xf numFmtId="167" fontId="22" fillId="7" borderId="23" xfId="0" applyNumberFormat="1" applyFont="1" applyFill="1" applyBorder="1" applyAlignment="1" applyProtection="1">
      <alignment horizontal="center" vertical="center" wrapText="1" readingOrder="1"/>
      <protection locked="0"/>
    </xf>
    <xf numFmtId="166" fontId="22" fillId="10" borderId="26" xfId="0" applyNumberFormat="1" applyFont="1" applyFill="1" applyBorder="1" applyAlignment="1" applyProtection="1">
      <alignment horizontal="center" vertical="center" wrapText="1" readingOrder="1"/>
      <protection locked="0"/>
    </xf>
    <xf numFmtId="10" fontId="22" fillId="0" borderId="0" xfId="1" applyNumberFormat="1" applyFont="1" applyFill="1" applyAlignment="1" applyProtection="1">
      <alignment horizontal="center" vertical="center" wrapText="1" readingOrder="1"/>
      <protection locked="0"/>
    </xf>
    <xf numFmtId="0" fontId="23" fillId="8" borderId="35" xfId="0" applyFont="1" applyFill="1" applyBorder="1" applyAlignment="1">
      <alignment horizontal="center" vertical="center" wrapText="1" readingOrder="1"/>
    </xf>
    <xf numFmtId="0" fontId="18" fillId="0" borderId="0" xfId="0" applyFont="1" applyAlignment="1">
      <alignment horizontal="left" vertical="center" wrapText="1"/>
    </xf>
    <xf numFmtId="0" fontId="26" fillId="0" borderId="0" xfId="3" applyFont="1" applyAlignment="1">
      <alignment horizontal="center" wrapText="1"/>
    </xf>
    <xf numFmtId="0" fontId="2" fillId="0" borderId="0" xfId="0" applyFont="1" applyAlignment="1">
      <alignment vertical="top"/>
    </xf>
    <xf numFmtId="4" fontId="0" fillId="0" borderId="0" xfId="0" applyNumberFormat="1" applyAlignment="1">
      <alignment vertical="top" wrapText="1"/>
    </xf>
    <xf numFmtId="0" fontId="29" fillId="8" borderId="29" xfId="0" applyFont="1" applyFill="1" applyBorder="1" applyAlignment="1">
      <alignment horizontal="center" vertical="center" wrapText="1" readingOrder="1"/>
    </xf>
    <xf numFmtId="168" fontId="28" fillId="0" borderId="0" xfId="1" applyNumberFormat="1" applyFont="1" applyFill="1" applyAlignment="1" applyProtection="1">
      <alignment horizontal="center" vertical="center" wrapText="1" readingOrder="1"/>
      <protection locked="0"/>
    </xf>
    <xf numFmtId="169" fontId="28" fillId="0" borderId="0" xfId="1" applyNumberFormat="1" applyFont="1" applyFill="1" applyAlignment="1" applyProtection="1">
      <alignment horizontal="center" vertical="center" wrapText="1" readingOrder="1"/>
      <protection locked="0"/>
    </xf>
    <xf numFmtId="166" fontId="16" fillId="11" borderId="26" xfId="0" applyNumberFormat="1" applyFont="1" applyFill="1" applyBorder="1" applyAlignment="1" applyProtection="1">
      <alignment horizontal="center" vertical="center" wrapText="1" readingOrder="1"/>
      <protection locked="0"/>
    </xf>
    <xf numFmtId="165" fontId="16" fillId="11" borderId="26" xfId="0" applyNumberFormat="1" applyFont="1" applyFill="1" applyBorder="1" applyAlignment="1" applyProtection="1">
      <alignment horizontal="center" vertical="center" wrapText="1"/>
      <protection locked="0"/>
    </xf>
    <xf numFmtId="166" fontId="22" fillId="11" borderId="26" xfId="0" applyNumberFormat="1" applyFont="1" applyFill="1" applyBorder="1" applyAlignment="1" applyProtection="1">
      <alignment horizontal="center" vertical="center" wrapText="1" readingOrder="1"/>
      <protection locked="0"/>
    </xf>
    <xf numFmtId="165" fontId="22" fillId="11" borderId="26" xfId="0" applyNumberFormat="1" applyFont="1" applyFill="1" applyBorder="1" applyAlignment="1" applyProtection="1">
      <alignment horizontal="center" vertical="center" wrapText="1"/>
      <protection locked="0"/>
    </xf>
    <xf numFmtId="170" fontId="16" fillId="7" borderId="23" xfId="0" applyNumberFormat="1" applyFont="1" applyFill="1" applyBorder="1" applyAlignment="1" applyProtection="1">
      <alignment horizontal="center" vertical="center" wrapText="1" readingOrder="1"/>
      <protection locked="0"/>
    </xf>
    <xf numFmtId="10" fontId="16" fillId="7" borderId="23" xfId="0" applyNumberFormat="1" applyFont="1" applyFill="1" applyBorder="1" applyAlignment="1" applyProtection="1">
      <alignment horizontal="center" vertical="center" wrapText="1" readingOrder="1"/>
      <protection locked="0"/>
    </xf>
    <xf numFmtId="171" fontId="16" fillId="11" borderId="26" xfId="0" applyNumberFormat="1" applyFont="1" applyFill="1" applyBorder="1" applyAlignment="1" applyProtection="1">
      <alignment horizontal="center" vertical="center" wrapText="1"/>
      <protection locked="0"/>
    </xf>
    <xf numFmtId="4" fontId="16" fillId="11" borderId="26" xfId="0" applyNumberFormat="1" applyFont="1" applyFill="1" applyBorder="1" applyAlignment="1" applyProtection="1">
      <alignment horizontal="center" vertical="center" wrapText="1"/>
      <protection locked="0"/>
    </xf>
    <xf numFmtId="4" fontId="22" fillId="11" borderId="26" xfId="0" applyNumberFormat="1" applyFont="1" applyFill="1" applyBorder="1" applyAlignment="1" applyProtection="1">
      <alignment horizontal="center" vertical="center" wrapText="1"/>
      <protection locked="0"/>
    </xf>
    <xf numFmtId="4" fontId="16" fillId="11" borderId="26" xfId="6" applyNumberFormat="1" applyFont="1" applyFill="1" applyBorder="1" applyAlignment="1" applyProtection="1">
      <alignment horizontal="center" vertical="center" wrapText="1"/>
      <protection locked="0"/>
    </xf>
    <xf numFmtId="4" fontId="0" fillId="0" borderId="0" xfId="0" applyNumberFormat="1"/>
    <xf numFmtId="4" fontId="16" fillId="11" borderId="36" xfId="6" applyNumberFormat="1" applyFont="1" applyFill="1" applyBorder="1" applyAlignment="1" applyProtection="1">
      <alignment horizontal="center" vertical="center" wrapText="1"/>
      <protection locked="0"/>
    </xf>
    <xf numFmtId="43" fontId="0" fillId="0" borderId="0" xfId="6" applyFont="1"/>
    <xf numFmtId="43" fontId="0" fillId="0" borderId="0" xfId="0" applyNumberFormat="1"/>
    <xf numFmtId="4" fontId="30" fillId="0" borderId="20" xfId="0" applyNumberFormat="1" applyFont="1" applyBorder="1" applyAlignment="1">
      <alignment vertical="top" wrapText="1"/>
    </xf>
    <xf numFmtId="0" fontId="11" fillId="0" borderId="0" xfId="0" applyFont="1" applyAlignment="1" applyProtection="1">
      <alignment horizontal="center"/>
      <protection locked="0"/>
    </xf>
    <xf numFmtId="0" fontId="13" fillId="0" borderId="0" xfId="0" applyFont="1" applyAlignment="1" applyProtection="1">
      <alignment horizontal="center"/>
      <protection locked="0"/>
    </xf>
    <xf numFmtId="0" fontId="27" fillId="0" borderId="0" xfId="0" applyFont="1" applyAlignment="1" applyProtection="1">
      <alignment horizontal="center"/>
      <protection locked="0"/>
    </xf>
    <xf numFmtId="0" fontId="21" fillId="0" borderId="0" xfId="0" applyFont="1" applyAlignment="1" applyProtection="1">
      <alignment vertical="top" wrapText="1"/>
      <protection locked="0"/>
    </xf>
    <xf numFmtId="0" fontId="21" fillId="0" borderId="18" xfId="0" applyFont="1" applyBorder="1" applyAlignment="1" applyProtection="1">
      <alignment vertical="top"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1" xfId="0" applyFont="1" applyBorder="1" applyAlignment="1" applyProtection="1">
      <alignment horizontal="left" vertical="center" wrapText="1"/>
      <protection locked="0"/>
    </xf>
    <xf numFmtId="0" fontId="21" fillId="0" borderId="32" xfId="0" applyFont="1" applyBorder="1" applyAlignment="1" applyProtection="1">
      <alignment horizontal="left" vertical="center" wrapText="1"/>
      <protection locked="0"/>
    </xf>
    <xf numFmtId="0" fontId="21" fillId="0" borderId="33" xfId="0" applyFont="1" applyBorder="1" applyAlignment="1" applyProtection="1">
      <alignment horizontal="left" vertical="center" wrapText="1"/>
      <protection locked="0"/>
    </xf>
    <xf numFmtId="0" fontId="18" fillId="0" borderId="0" xfId="0" applyFont="1" applyAlignment="1">
      <alignment horizontal="left" vertical="center" wrapText="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44" fontId="21" fillId="0" borderId="0" xfId="0" applyNumberFormat="1" applyFont="1" applyAlignment="1" applyProtection="1">
      <alignment vertical="center" wrapText="1"/>
      <protection locked="0"/>
    </xf>
    <xf numFmtId="0" fontId="21" fillId="0" borderId="0" xfId="0" applyFont="1" applyAlignment="1" applyProtection="1">
      <alignment vertical="center" wrapText="1"/>
      <protection locked="0"/>
    </xf>
    <xf numFmtId="0" fontId="21" fillId="0" borderId="18" xfId="0" applyFont="1" applyBorder="1" applyAlignment="1" applyProtection="1">
      <alignment vertical="center" wrapText="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34"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44" fontId="11" fillId="0" borderId="25" xfId="2" applyFont="1" applyFill="1" applyBorder="1" applyAlignment="1" applyProtection="1">
      <alignment horizontal="center" vertical="center" wrapText="1" readingOrder="1"/>
      <protection locked="0"/>
    </xf>
    <xf numFmtId="44" fontId="11" fillId="0" borderId="26" xfId="2" applyFont="1" applyFill="1" applyBorder="1" applyAlignment="1" applyProtection="1">
      <alignment horizontal="center" vertical="center" wrapText="1" readingOrder="1"/>
      <protection locked="0"/>
    </xf>
    <xf numFmtId="44" fontId="11" fillId="0" borderId="23" xfId="2" applyFont="1" applyFill="1" applyBorder="1" applyAlignment="1" applyProtection="1">
      <alignment horizontal="center" vertical="center" wrapText="1" readingOrder="1"/>
      <protection locked="0"/>
    </xf>
    <xf numFmtId="44" fontId="11" fillId="0" borderId="34" xfId="2" applyFont="1" applyFill="1" applyBorder="1" applyAlignment="1" applyProtection="1">
      <alignment horizontal="center" vertical="center" wrapText="1" readingOrder="1"/>
      <protection locked="0"/>
    </xf>
    <xf numFmtId="44" fontId="11" fillId="0" borderId="22" xfId="2" applyFont="1" applyFill="1" applyBorder="1" applyAlignment="1" applyProtection="1">
      <alignment horizontal="center" vertical="center" wrapText="1" readingOrder="1"/>
      <protection locked="0"/>
    </xf>
    <xf numFmtId="171" fontId="11" fillId="0" borderId="23" xfId="2" applyNumberFormat="1" applyFont="1" applyFill="1" applyBorder="1" applyAlignment="1" applyProtection="1">
      <alignment horizontal="center" vertical="center" wrapText="1" readingOrder="1"/>
      <protection locked="0"/>
    </xf>
    <xf numFmtId="10" fontId="11" fillId="7" borderId="26" xfId="1" applyNumberFormat="1" applyFont="1" applyFill="1" applyBorder="1" applyAlignment="1" applyProtection="1">
      <alignment horizontal="center" vertical="center" wrapText="1" readingOrder="1"/>
    </xf>
    <xf numFmtId="10" fontId="11" fillId="7" borderId="27" xfId="1"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0" fontId="21"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21" fillId="0" borderId="0" xfId="0" applyFont="1" applyAlignment="1" applyProtection="1">
      <alignment horizontal="left" vertical="top" wrapText="1"/>
      <protection locked="0"/>
    </xf>
    <xf numFmtId="0" fontId="21" fillId="0" borderId="18" xfId="0" applyFont="1" applyBorder="1" applyAlignment="1" applyProtection="1">
      <alignment horizontal="left" vertical="top" wrapText="1"/>
      <protection locked="0"/>
    </xf>
    <xf numFmtId="44" fontId="11" fillId="0" borderId="21" xfId="2" applyFont="1" applyFill="1" applyBorder="1" applyAlignment="1" applyProtection="1">
      <alignment horizontal="center" vertical="center" wrapText="1" readingOrder="1"/>
      <protection locked="0"/>
    </xf>
    <xf numFmtId="10" fontId="11" fillId="7" borderId="23" xfId="1" applyNumberFormat="1" applyFont="1" applyFill="1" applyBorder="1" applyAlignment="1" applyProtection="1">
      <alignment horizontal="center" vertical="center" wrapText="1" readingOrder="1"/>
    </xf>
    <xf numFmtId="10" fontId="11" fillId="7" borderId="24" xfId="1" applyNumberFormat="1" applyFont="1" applyFill="1" applyBorder="1" applyAlignment="1" applyProtection="1">
      <alignment horizontal="center" vertical="center" wrapText="1" readingOrder="1"/>
    </xf>
    <xf numFmtId="0" fontId="24" fillId="0" borderId="0" xfId="0" applyFont="1" applyAlignment="1" applyProtection="1">
      <alignment horizontal="left" vertical="center" wrapText="1"/>
      <protection locked="0"/>
    </xf>
    <xf numFmtId="0" fontId="24" fillId="0" borderId="18" xfId="0" applyFont="1" applyBorder="1" applyAlignment="1" applyProtection="1">
      <alignment horizontal="left" vertical="center" wrapText="1"/>
      <protection locked="0"/>
    </xf>
    <xf numFmtId="0" fontId="21" fillId="0" borderId="19"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21" fillId="0" borderId="38" xfId="0" applyFont="1" applyBorder="1" applyAlignment="1" applyProtection="1">
      <alignment horizontal="left" vertical="center" wrapText="1"/>
      <protection locked="0"/>
    </xf>
    <xf numFmtId="0" fontId="21" fillId="0" borderId="0" xfId="0" applyFont="1" applyAlignment="1" applyProtection="1">
      <alignment horizontal="justify" vertical="top" wrapText="1"/>
      <protection locked="0"/>
    </xf>
    <xf numFmtId="0" fontId="21" fillId="0" borderId="18" xfId="0" applyFont="1" applyBorder="1" applyAlignment="1" applyProtection="1">
      <alignment horizontal="justify" vertical="top" wrapText="1"/>
      <protection locked="0"/>
    </xf>
    <xf numFmtId="0" fontId="11" fillId="0" borderId="10" xfId="0" applyFont="1" applyBorder="1" applyAlignment="1" applyProtection="1">
      <alignment horizontal="center"/>
      <protection locked="0"/>
    </xf>
    <xf numFmtId="0" fontId="13" fillId="0" borderId="15" xfId="0" applyFont="1" applyBorder="1" applyAlignment="1" applyProtection="1">
      <alignment horizontal="center"/>
      <protection locked="0"/>
    </xf>
  </cellXfs>
  <cellStyles count="7">
    <cellStyle name="Millares" xfId="6" builtinId="3"/>
    <cellStyle name="Millares 2" xfId="4"/>
    <cellStyle name="Moneda" xfId="2" builtinId="4"/>
    <cellStyle name="Moneda 2" xfId="5"/>
    <cellStyle name="Normal" xfId="0" builtinId="0"/>
    <cellStyle name="Normal 2" xfId="3"/>
    <cellStyle name="Porcentaje" xfId="1" builtinId="5"/>
  </cellStyles>
  <dxfs count="85">
    <dxf>
      <font>
        <b val="0"/>
        <i val="0"/>
        <strike val="0"/>
        <condense val="0"/>
        <extend val="0"/>
        <outline val="0"/>
        <shadow val="0"/>
        <u val="none"/>
        <vertAlign val="baseline"/>
        <sz val="9"/>
        <color auto="1"/>
        <name val="Calibri"/>
        <scheme val="none"/>
      </font>
      <numFmt numFmtId="14" formatCode="0.00%"/>
      <fill>
        <patternFill patternType="none">
          <fgColor rgb="FF000000"/>
          <bgColor rgb="FFFFFFFF"/>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4" formatCode="0.00%"/>
      <fill>
        <patternFill patternType="none">
          <fgColor rgb="FF000000"/>
          <bgColor rgb="FFFFFFFF"/>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color rgb="FF9C0006"/>
      </font>
      <fill>
        <patternFill>
          <bgColor rgb="FFFFC7CE"/>
        </patternFill>
      </fill>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9" formatCode="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8" formatCode="0.0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71" formatCode="&quot;$&quot;#,##0.00"/>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4" formatCode="0.00%"/>
      <fill>
        <patternFill patternType="none">
          <fgColor rgb="FF000000"/>
          <bgColor rgb="FFFFFFFF"/>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4" formatCode="0.00%"/>
      <fill>
        <patternFill patternType="none">
          <fgColor rgb="FF000000"/>
          <bgColor rgb="FFFFFFFF"/>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70" formatCode="[$-10409]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color rgb="FF9C0006"/>
      </font>
      <fill>
        <patternFill>
          <bgColor rgb="FFFFC7CE"/>
        </patternFill>
      </fill>
    </dxf>
    <dxf>
      <font>
        <b val="0"/>
        <i val="0"/>
        <strike val="0"/>
        <condense val="0"/>
        <extend val="0"/>
        <outline val="0"/>
        <shadow val="0"/>
        <u val="none"/>
        <vertAlign val="baseline"/>
        <sz val="9"/>
        <color auto="1"/>
        <name val="Calibri"/>
        <scheme val="none"/>
      </font>
      <numFmt numFmtId="169" formatCode="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8" formatCode="0.000%"/>
      <fill>
        <patternFill patternType="none">
          <fgColor indexed="64"/>
          <bgColor indexed="65"/>
        </patternFill>
      </fill>
      <alignment horizontal="center" vertical="center" textRotation="0" wrapText="1" indent="0" justifyLastLine="0" shrinkToFit="0" readingOrder="1"/>
      <protection locked="0"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4" formatCode="#,##0.00"/>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solid">
          <fgColor indexed="64"/>
          <bgColor theme="4"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E7C7DEED-8AE5-43E2-A586-2BE1371CE4E9}"/>
            </a:ext>
          </a:extLst>
        </xdr:cNvPr>
        <xdr:cNvPicPr>
          <a:picLocks noChangeAspect="1"/>
        </xdr:cNvPicPr>
      </xdr:nvPicPr>
      <xdr:blipFill>
        <a:blip xmlns:r="http://schemas.openxmlformats.org/officeDocument/2006/relationships" r:embed="rId1"/>
        <a:stretch>
          <a:fillRect/>
        </a:stretch>
      </xdr:blipFill>
      <xdr:spPr>
        <a:xfrm>
          <a:off x="99061" y="28575"/>
          <a:ext cx="1322070" cy="75289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2A53F124-E108-4361-B18A-E598F704D4F4}"/>
            </a:ext>
          </a:extLst>
        </xdr:cNvPr>
        <xdr:cNvPicPr>
          <a:picLocks noChangeAspect="1"/>
        </xdr:cNvPicPr>
      </xdr:nvPicPr>
      <xdr:blipFill>
        <a:blip xmlns:r="http://schemas.openxmlformats.org/officeDocument/2006/relationships" r:embed="rId1"/>
        <a:stretch>
          <a:fillRect/>
        </a:stretch>
      </xdr:blipFill>
      <xdr:spPr>
        <a:xfrm>
          <a:off x="99061" y="28575"/>
          <a:ext cx="1322070" cy="75289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E7C7DEED-8AE5-43E2-A586-2BE1371CE4E9}"/>
            </a:ext>
          </a:extLst>
        </xdr:cNvPr>
        <xdr:cNvPicPr>
          <a:picLocks noChangeAspect="1"/>
        </xdr:cNvPicPr>
      </xdr:nvPicPr>
      <xdr:blipFill>
        <a:blip xmlns:r="http://schemas.openxmlformats.org/officeDocument/2006/relationships" r:embed="rId1"/>
        <a:stretch>
          <a:fillRect/>
        </a:stretch>
      </xdr:blipFill>
      <xdr:spPr>
        <a:xfrm>
          <a:off x="99061" y="28575"/>
          <a:ext cx="1322070" cy="75289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06D68FCA-E9F0-4EA6-9A57-9971FA901EF9}"/>
            </a:ext>
          </a:extLst>
        </xdr:cNvPr>
        <xdr:cNvPicPr>
          <a:picLocks noChangeAspect="1"/>
        </xdr:cNvPicPr>
      </xdr:nvPicPr>
      <xdr:blipFill>
        <a:blip xmlns:r="http://schemas.openxmlformats.org/officeDocument/2006/relationships" r:embed="rId1"/>
        <a:stretch>
          <a:fillRect/>
        </a:stretch>
      </xdr:blipFill>
      <xdr:spPr>
        <a:xfrm>
          <a:off x="102236" y="25400"/>
          <a:ext cx="1322070" cy="75289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99061</xdr:colOff>
      <xdr:row>0</xdr:row>
      <xdr:rowOff>28575</xdr:rowOff>
    </xdr:from>
    <xdr:ext cx="1322070" cy="752896"/>
    <xdr:pic>
      <xdr:nvPicPr>
        <xdr:cNvPr id="2" name="Imagen 1">
          <a:extLst>
            <a:ext uri="{FF2B5EF4-FFF2-40B4-BE49-F238E27FC236}">
              <a16:creationId xmlns="" xmlns:a16="http://schemas.microsoft.com/office/drawing/2014/main" id="{2A53F124-E108-4361-B18A-E598F704D4F4}"/>
            </a:ext>
          </a:extLst>
        </xdr:cNvPr>
        <xdr:cNvPicPr>
          <a:picLocks noChangeAspect="1"/>
        </xdr:cNvPicPr>
      </xdr:nvPicPr>
      <xdr:blipFill>
        <a:blip xmlns:r="http://schemas.openxmlformats.org/officeDocument/2006/relationships" r:embed="rId1"/>
        <a:stretch>
          <a:fillRect/>
        </a:stretch>
      </xdr:blipFill>
      <xdr:spPr>
        <a:xfrm>
          <a:off x="99061" y="28575"/>
          <a:ext cx="1322070" cy="7528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eigob-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4" name="Tabla15" displayName="Tabla15" ref="A28:L31" totalsRowShown="0" headerRowDxfId="84" dataDxfId="82" headerRowBorderDxfId="83" tableBorderDxfId="81" totalsRowBorderDxfId="80">
  <tableColumns count="12">
    <tableColumn id="1" name="Producto" dataDxfId="79"/>
    <tableColumn id="2" name="Indicador" dataDxfId="78"/>
    <tableColumn id="3" name="Física_x000a_(A)" dataDxfId="77"/>
    <tableColumn id="4" name="Financiera_x000a_(B)" dataDxfId="76"/>
    <tableColumn id="9" name="Física_x000a_(C)" dataDxfId="75"/>
    <tableColumn id="10" name="Financiera_x000a_(D)" dataDxfId="74"/>
    <tableColumn id="5" name="Física _x000a_(E)" dataDxfId="73"/>
    <tableColumn id="6" name="Financiera _x000a_ (F)" dataDxfId="72" dataCellStyle="Millares"/>
    <tableColumn id="7" name="Física _x000a_(%)_x000a_ G=E/C" dataDxfId="71">
      <calculatedColumnFormula>IF(G29&gt;0,G29/C29,0)</calculatedColumnFormula>
    </tableColumn>
    <tableColumn id="8" name="Financiero _x000a_(%) _x000a_H=F/D" dataDxfId="70">
      <calculatedColumnFormula>IF(H29&gt;0,H29/D29,0)</calculatedColumnFormula>
    </tableColumn>
    <tableColumn id="11" name="Columna1" dataDxfId="69" dataCellStyle="Porcentaje">
      <calculatedColumnFormula>(Tabla15[[#This Row],[Física 
(E)]]/Tabla15[[#This Row],[Física
(C)]])-1</calculatedColumnFormula>
    </tableColumn>
    <tableColumn id="12" name="Columna2" dataDxfId="68" dataCellStyle="Porcentaje">
      <calculatedColumnFormula>(Tabla15[[#This Row],[Financiera 
 (F)]]/Tabla15[[#This Row],[Financiera
(D)]])-1</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5" name="Tabla136" displayName="Tabla136" ref="A28:L29" totalsRowShown="0" headerRowDxfId="66" dataDxfId="64" headerRowBorderDxfId="65" tableBorderDxfId="63" totalsRowBorderDxfId="62">
  <tableColumns count="12">
    <tableColumn id="1" name="Producto" dataDxfId="61"/>
    <tableColumn id="2" name="Indicador" dataDxfId="60"/>
    <tableColumn id="3" name="Física_x000a_(A)" dataDxfId="59"/>
    <tableColumn id="4" name="Financiera_x000a_(B)" dataDxfId="58"/>
    <tableColumn id="9" name="Física_x000a_(C)" dataDxfId="57"/>
    <tableColumn id="10" name="Financiera_x000a_(D)" dataDxfId="56"/>
    <tableColumn id="5" name="Física _x000a_(E)" dataDxfId="55"/>
    <tableColumn id="6" name="Financiera _x000a_ (F)" dataDxfId="54"/>
    <tableColumn id="7" name="Física _x000a_(%)_x000a_ G=E/C" dataDxfId="53">
      <calculatedColumnFormula>IF(G29&gt;0,G29/C29,0)</calculatedColumnFormula>
    </tableColumn>
    <tableColumn id="8" name="Financiero _x000a_(%) _x000a_H=F/D" dataDxfId="52"/>
    <tableColumn id="11" name="Variacion fisica" dataDxfId="51">
      <calculatedColumnFormula>Tabla136[[#This Row],[Física 
(E)]]/Tabla136[[#This Row],[Física
(C)]]-1</calculatedColumnFormula>
    </tableColumn>
    <tableColumn id="12" name="Variación financiera" dataDxfId="50">
      <calculatedColumnFormula>Tabla136[[#This Row],[Financiera 
 (F)]]/Tabla136[[#This Row],[Financiera
(D)]]-1</calculatedColumnFormula>
    </tableColumn>
  </tableColumns>
  <tableStyleInfo name="Estilo de tabla 1" showFirstColumn="0" showLastColumn="0" showRowStripes="1" showColumnStripes="0"/>
</table>
</file>

<file path=xl/tables/table3.xml><?xml version="1.0" encoding="utf-8"?>
<table xmlns="http://schemas.openxmlformats.org/spreadsheetml/2006/main" id="1" name="Tabla152" displayName="Tabla152" ref="A28:L31" totalsRowShown="0" headerRowDxfId="49" dataDxfId="47" headerRowBorderDxfId="48" tableBorderDxfId="46" totalsRowBorderDxfId="45">
  <tableColumns count="12">
    <tableColumn id="1" name="Producto" dataDxfId="44"/>
    <tableColumn id="2" name="Indicador" dataDxfId="43"/>
    <tableColumn id="3" name="Física_x000a_(A)" dataDxfId="42"/>
    <tableColumn id="4" name="Financiera_x000a_(B)" dataDxfId="41"/>
    <tableColumn id="9" name="Física_x000a_(C)" dataDxfId="40"/>
    <tableColumn id="10" name="Financiera_x000a_(D)" dataDxfId="39"/>
    <tableColumn id="5" name="Física _x000a_(E)" dataDxfId="38"/>
    <tableColumn id="6" name="Financiera _x000a_ (F)" dataDxfId="37"/>
    <tableColumn id="7" name="Física _x000a_(%)_x000a_ G=E/C" dataDxfId="36">
      <calculatedColumnFormula>IF(G29&gt;0,G29/C29,0)</calculatedColumnFormula>
    </tableColumn>
    <tableColumn id="8" name="Financiero _x000a_(%) _x000a_H=F/D" dataDxfId="35">
      <calculatedColumnFormula>IF(H29&gt;0,H29/D29,0)</calculatedColumnFormula>
    </tableColumn>
    <tableColumn id="11" name="Columna1" dataDxfId="34" dataCellStyle="Porcentaje">
      <calculatedColumnFormula>(Tabla152[[#This Row],[Física 
(E)]]/Tabla152[[#This Row],[Física
(C)]])-1</calculatedColumnFormula>
    </tableColumn>
    <tableColumn id="12" name="Columna2" dataDxfId="33" dataCellStyle="Porcentaje">
      <calculatedColumnFormula>(Tabla152[[#This Row],[Financiera 
 (F)]]/Tabla152[[#This Row],[Financiera
(D)]])-1</calculatedColumnFormula>
    </tableColumn>
  </tableColumns>
  <tableStyleInfo name="Estilo de tabla 1" showFirstColumn="0" showLastColumn="0" showRowStripes="1" showColumnStripes="0"/>
</table>
</file>

<file path=xl/tables/table4.xml><?xml version="1.0" encoding="utf-8"?>
<table xmlns="http://schemas.openxmlformats.org/spreadsheetml/2006/main" id="3" name="Tabla14" displayName="Tabla14" ref="A28:J31" totalsRowShown="0" headerRowDxfId="32" dataDxfId="30" headerRowBorderDxfId="31" tableBorderDxfId="29" totalsRowBorderDxfId="28">
  <tableColumns count="10">
    <tableColumn id="1" name="Producto" dataDxfId="27"/>
    <tableColumn id="2" name="Indicador" dataDxfId="26"/>
    <tableColumn id="3" name="Física_x000a_(A)" dataDxfId="25"/>
    <tableColumn id="4" name="Financiera_x000a_(B)" dataDxfId="24"/>
    <tableColumn id="9" name="Física_x000a_(C)" dataDxfId="23"/>
    <tableColumn id="10" name="Financiera_x000a_(D)" dataDxfId="22"/>
    <tableColumn id="5" name="Física _x000a_(E)" dataDxfId="21"/>
    <tableColumn id="6" name="Financiera _x000a_ (F)" dataDxfId="20"/>
    <tableColumn id="7" name="Física _x000a_(%)_x000a_ G=E/C" dataDxfId="19">
      <calculatedColumnFormula>IF(G29&gt;0,G29/C29,0)</calculatedColumnFormula>
    </tableColumn>
    <tableColumn id="8" name="Financiero _x000a_(%) _x000a_H=F/D" dataDxfId="18">
      <calculatedColumnFormula>IF(H29&gt;0,H29/D29,0)</calculatedColumnFormula>
    </tableColumn>
  </tableColumns>
  <tableStyleInfo name="Estilo de tabla 1" showFirstColumn="0" showLastColumn="0" showRowStripes="1" showColumnStripes="0"/>
</table>
</file>

<file path=xl/tables/table5.xml><?xml version="1.0" encoding="utf-8"?>
<table xmlns="http://schemas.openxmlformats.org/spreadsheetml/2006/main" id="2" name="Tabla1363" displayName="Tabla1363" ref="A28:L29" totalsRowShown="0" headerRowDxfId="16" dataDxfId="14" headerRowBorderDxfId="15" tableBorderDxfId="13" totalsRowBorderDxfId="12">
  <tableColumns count="12">
    <tableColumn id="1" name="Producto" dataDxfId="11"/>
    <tableColumn id="2" name="Indicador" dataDxfId="10"/>
    <tableColumn id="3" name="Física_x000a_(A)" dataDxfId="9"/>
    <tableColumn id="4" name="Financiera_x000a_(B)" dataDxfId="8"/>
    <tableColumn id="9" name="Física_x000a_(C)" dataDxfId="7"/>
    <tableColumn id="10" name="Financiera_x000a_(D)" dataDxfId="6"/>
    <tableColumn id="5" name="Física _x000a_(E)" dataDxfId="5"/>
    <tableColumn id="6" name="Financiera _x000a_ (F)" dataDxfId="4"/>
    <tableColumn id="7" name="Física _x000a_(%)_x000a_ G=E/C" dataDxfId="3">
      <calculatedColumnFormula>IF(G29&gt;0,G29/C29,0)+Tabla136[Física 
(%)
 G=E/C]</calculatedColumnFormula>
    </tableColumn>
    <tableColumn id="8" name="Financiero _x000a_(%) _x000a_H=F/D" dataDxfId="2" dataCellStyle="Porcentaje">
      <calculatedColumnFormula>IF(H29&gt;0,H29/D29,0)+Tabla136[Financiero 
(%) 
H=F/D]</calculatedColumnFormula>
    </tableColumn>
    <tableColumn id="11" name="Variacion fisica" dataDxfId="1">
      <calculatedColumnFormula>Tabla1363[[#This Row],[Física 
(E)]]/Tabla1363[[#This Row],[Física
(C)]]-1</calculatedColumnFormula>
    </tableColumn>
    <tableColumn id="12" name="Variación financiera" dataDxfId="0">
      <calculatedColumnFormula>Tabla1363[[#This Row],[Financiera 
 (F)]]/Tabla1363[[#This Row],[Financiera
(D)]]-1</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showGridLines="0" view="pageBreakPreview" topLeftCell="A13" zoomScale="90" zoomScaleNormal="100" zoomScaleSheetLayoutView="90" workbookViewId="0">
      <selection activeCell="G30" sqref="G30"/>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7" width="12.6640625" style="6" customWidth="1"/>
    <col min="8" max="8" width="17.44140625" style="6" customWidth="1"/>
    <col min="9" max="9" width="12.6640625" style="6" customWidth="1"/>
    <col min="10" max="10" width="17.109375" style="6" customWidth="1"/>
    <col min="11" max="11" width="20.6640625" style="6" hidden="1" customWidth="1"/>
    <col min="12" max="12" width="8.44140625" hidden="1" customWidth="1"/>
    <col min="13" max="13" width="10.5546875" customWidth="1"/>
  </cols>
  <sheetData>
    <row r="1" spans="1:11" ht="21.75" customHeight="1" thickBot="1" x14ac:dyDescent="0.35">
      <c r="A1" s="21"/>
      <c r="B1" s="105" t="s">
        <v>94</v>
      </c>
      <c r="C1" s="106"/>
      <c r="D1" s="106"/>
      <c r="E1" s="106"/>
      <c r="F1" s="106"/>
      <c r="G1" s="106"/>
      <c r="H1" s="106"/>
      <c r="I1" s="106"/>
      <c r="J1" s="107"/>
      <c r="K1" s="1"/>
    </row>
    <row r="2" spans="1:11" ht="21.6" thickBot="1" x14ac:dyDescent="0.35">
      <c r="A2" s="22"/>
      <c r="B2" s="108" t="s">
        <v>0</v>
      </c>
      <c r="C2" s="109"/>
      <c r="D2" s="108" t="s">
        <v>1</v>
      </c>
      <c r="E2" s="109"/>
      <c r="F2" s="109"/>
      <c r="G2" s="109"/>
      <c r="H2" s="110"/>
      <c r="I2" s="2" t="s">
        <v>2</v>
      </c>
      <c r="J2" s="3" t="s">
        <v>3</v>
      </c>
      <c r="K2" s="1"/>
    </row>
    <row r="3" spans="1:11" ht="20.25" customHeight="1" thickBot="1" x14ac:dyDescent="0.3">
      <c r="A3" s="23"/>
      <c r="B3" s="111" t="s">
        <v>4</v>
      </c>
      <c r="C3" s="112"/>
      <c r="D3" s="111"/>
      <c r="E3" s="112"/>
      <c r="F3" s="112"/>
      <c r="G3" s="112"/>
      <c r="H3" s="113"/>
      <c r="I3" s="27"/>
      <c r="J3" s="28"/>
      <c r="K3" s="1"/>
    </row>
    <row r="4" spans="1:11" ht="9" customHeight="1" x14ac:dyDescent="0.25">
      <c r="A4" s="114"/>
      <c r="B4" s="115"/>
      <c r="C4" s="115"/>
      <c r="D4" s="116"/>
      <c r="E4" s="116"/>
      <c r="F4" s="116"/>
      <c r="G4" s="116"/>
      <c r="H4" s="116"/>
      <c r="I4" s="115"/>
      <c r="J4" s="117"/>
      <c r="K4" s="1"/>
    </row>
    <row r="5" spans="1:11" ht="3" customHeight="1" x14ac:dyDescent="0.25">
      <c r="A5" s="118"/>
      <c r="B5" s="119"/>
      <c r="C5" s="119"/>
      <c r="D5" s="119"/>
      <c r="E5" s="119"/>
      <c r="F5" s="119"/>
      <c r="G5" s="119"/>
      <c r="H5" s="119"/>
      <c r="I5" s="119"/>
      <c r="J5" s="120"/>
      <c r="K5" s="1"/>
    </row>
    <row r="6" spans="1:11" ht="15.6" x14ac:dyDescent="0.3">
      <c r="A6" s="68" t="s">
        <v>5</v>
      </c>
      <c r="B6" s="69"/>
      <c r="C6" s="69"/>
      <c r="D6" s="69"/>
      <c r="E6" s="69"/>
      <c r="F6" s="69"/>
      <c r="G6" s="69"/>
      <c r="H6" s="69"/>
      <c r="I6" s="69"/>
      <c r="J6" s="70"/>
      <c r="K6" s="1"/>
    </row>
    <row r="7" spans="1:11" ht="15.6" x14ac:dyDescent="0.3">
      <c r="A7" s="78" t="s">
        <v>6</v>
      </c>
      <c r="B7" s="79"/>
      <c r="C7" s="79"/>
      <c r="D7" s="79"/>
      <c r="E7" s="79"/>
      <c r="F7" s="79"/>
      <c r="G7" s="79"/>
      <c r="H7" s="79"/>
      <c r="I7" s="79"/>
      <c r="J7" s="80"/>
      <c r="K7" s="1"/>
    </row>
    <row r="8" spans="1:11" x14ac:dyDescent="0.3">
      <c r="A8" s="4" t="s">
        <v>7</v>
      </c>
      <c r="B8" s="104" t="s">
        <v>62</v>
      </c>
      <c r="C8" s="104"/>
      <c r="D8" s="104"/>
      <c r="E8" s="104"/>
      <c r="F8" s="104"/>
      <c r="G8" s="104"/>
      <c r="H8" s="104"/>
      <c r="I8" s="104"/>
      <c r="J8" s="104"/>
      <c r="K8" s="1"/>
    </row>
    <row r="9" spans="1:11" ht="15" customHeight="1" x14ac:dyDescent="0.3">
      <c r="A9" s="24" t="s">
        <v>36</v>
      </c>
      <c r="B9" s="104" t="s">
        <v>63</v>
      </c>
      <c r="C9" s="104"/>
      <c r="D9" s="104"/>
      <c r="E9" s="104"/>
      <c r="F9" s="104"/>
      <c r="G9" s="104"/>
      <c r="H9" s="104"/>
      <c r="I9" s="104"/>
      <c r="J9" s="104"/>
      <c r="K9" s="1"/>
    </row>
    <row r="10" spans="1:11" ht="15" x14ac:dyDescent="0.25">
      <c r="A10" s="24" t="s">
        <v>37</v>
      </c>
      <c r="B10" s="104" t="s">
        <v>64</v>
      </c>
      <c r="C10" s="104"/>
      <c r="D10" s="104"/>
      <c r="E10" s="104"/>
      <c r="F10" s="104"/>
      <c r="G10" s="104"/>
      <c r="H10" s="104"/>
      <c r="I10" s="104"/>
      <c r="J10" s="104"/>
      <c r="K10" s="1"/>
    </row>
    <row r="11" spans="1:11" ht="31.5" customHeight="1" x14ac:dyDescent="0.3">
      <c r="A11" s="4" t="s">
        <v>8</v>
      </c>
      <c r="B11" s="100" t="s">
        <v>65</v>
      </c>
      <c r="C11" s="100"/>
      <c r="D11" s="100"/>
      <c r="E11" s="100"/>
      <c r="F11" s="100"/>
      <c r="G11" s="100"/>
      <c r="H11" s="100"/>
      <c r="I11" s="100"/>
      <c r="J11" s="100"/>
    </row>
    <row r="12" spans="1:11" ht="27.75" customHeight="1" x14ac:dyDescent="0.3">
      <c r="A12" s="4" t="s">
        <v>9</v>
      </c>
      <c r="B12" s="100" t="s">
        <v>66</v>
      </c>
      <c r="C12" s="100"/>
      <c r="D12" s="100"/>
      <c r="E12" s="100"/>
      <c r="F12" s="100"/>
      <c r="G12" s="100"/>
      <c r="H12" s="100"/>
      <c r="I12" s="100"/>
      <c r="J12" s="100"/>
    </row>
    <row r="13" spans="1:11" ht="15.6" x14ac:dyDescent="0.3">
      <c r="A13" s="68" t="s">
        <v>10</v>
      </c>
      <c r="B13" s="69"/>
      <c r="C13" s="69"/>
      <c r="D13" s="69"/>
      <c r="E13" s="69"/>
      <c r="F13" s="69"/>
      <c r="G13" s="69"/>
      <c r="H13" s="69"/>
      <c r="I13" s="69"/>
      <c r="J13" s="70"/>
    </row>
    <row r="14" spans="1:11" x14ac:dyDescent="0.3">
      <c r="A14" s="4" t="s">
        <v>11</v>
      </c>
      <c r="B14" s="25">
        <v>3</v>
      </c>
      <c r="C14" s="101" t="str">
        <f>IFERROR(VLOOKUP(B14,'[1]Validacion datos'!A2:B5,2,FALSE),"")</f>
        <v>DESARROLLO PRODUCTIVO</v>
      </c>
      <c r="D14" s="101"/>
      <c r="E14" s="101"/>
      <c r="F14" s="101"/>
      <c r="G14" s="101"/>
      <c r="H14" s="101"/>
      <c r="I14" s="101"/>
      <c r="J14" s="101"/>
    </row>
    <row r="15" spans="1:11" x14ac:dyDescent="0.3">
      <c r="A15" s="4" t="s">
        <v>12</v>
      </c>
      <c r="B15" s="7">
        <v>3.3</v>
      </c>
      <c r="C15" s="101" t="str">
        <f>IFERROR(VLOOKUP(B15,'[1]Validacion datos'!A8:B26,2,FALSE),"")</f>
        <v>Competitividad e innovavión en un ambiente favorable a la cooperación y la responsabilidad social</v>
      </c>
      <c r="D15" s="101"/>
      <c r="E15" s="101"/>
      <c r="F15" s="101"/>
      <c r="G15" s="101"/>
      <c r="H15" s="101"/>
      <c r="I15" s="101"/>
      <c r="J15" s="101"/>
    </row>
    <row r="16" spans="1:11" ht="25.5" customHeight="1" x14ac:dyDescent="0.3">
      <c r="A16" s="4" t="s">
        <v>13</v>
      </c>
      <c r="B16" s="8" t="s">
        <v>67</v>
      </c>
      <c r="C16" s="101" t="str">
        <f>IFERROR(VLOOKUP(B16,'[1]Validacion datos'!D8:E64,2,FALSE),"")</f>
        <v>Expandir la cobertura y mejorar la calidad y competitividad de la infraestructura y servicios de transporte, logística, orientándolos a la integración del territorio, al apoyo del desarrollo productivo a la inserción competitiva en los mercados internacionales.</v>
      </c>
      <c r="D16" s="101"/>
      <c r="E16" s="101"/>
      <c r="F16" s="101"/>
      <c r="G16" s="101"/>
      <c r="H16" s="101"/>
      <c r="I16" s="101"/>
      <c r="J16" s="101"/>
    </row>
    <row r="17" spans="1:15" ht="15.6" x14ac:dyDescent="0.3">
      <c r="A17" s="68" t="s">
        <v>14</v>
      </c>
      <c r="B17" s="69"/>
      <c r="C17" s="69"/>
      <c r="D17" s="69"/>
      <c r="E17" s="69"/>
      <c r="F17" s="69"/>
      <c r="G17" s="69"/>
      <c r="H17" s="69"/>
      <c r="I17" s="69"/>
      <c r="J17" s="70"/>
    </row>
    <row r="18" spans="1:15" x14ac:dyDescent="0.3">
      <c r="A18" s="4" t="s">
        <v>15</v>
      </c>
      <c r="B18" s="102" t="s">
        <v>68</v>
      </c>
      <c r="C18" s="102"/>
      <c r="D18" s="102"/>
      <c r="E18" s="102"/>
      <c r="F18" s="102"/>
      <c r="G18" s="102"/>
      <c r="H18" s="102"/>
      <c r="I18" s="102"/>
      <c r="J18" s="103"/>
    </row>
    <row r="19" spans="1:15" ht="30" customHeight="1" x14ac:dyDescent="0.3">
      <c r="A19" s="9" t="s">
        <v>16</v>
      </c>
      <c r="B19" s="102" t="s">
        <v>69</v>
      </c>
      <c r="C19" s="102"/>
      <c r="D19" s="102"/>
      <c r="E19" s="102"/>
      <c r="F19" s="102"/>
      <c r="G19" s="102"/>
      <c r="H19" s="102"/>
      <c r="I19" s="102"/>
      <c r="J19" s="103"/>
    </row>
    <row r="20" spans="1:15" ht="15" x14ac:dyDescent="0.25">
      <c r="A20" s="9" t="s">
        <v>17</v>
      </c>
      <c r="B20" s="102" t="s">
        <v>70</v>
      </c>
      <c r="C20" s="102"/>
      <c r="D20" s="102"/>
      <c r="E20" s="102"/>
      <c r="F20" s="102"/>
      <c r="G20" s="102"/>
      <c r="H20" s="102"/>
      <c r="I20" s="102"/>
      <c r="J20" s="103"/>
    </row>
    <row r="21" spans="1:15" ht="32.4" customHeight="1" x14ac:dyDescent="0.3">
      <c r="A21" s="9" t="s">
        <v>38</v>
      </c>
      <c r="B21" s="102" t="s">
        <v>104</v>
      </c>
      <c r="C21" s="102"/>
      <c r="D21" s="102"/>
      <c r="E21" s="102"/>
      <c r="F21" s="102"/>
      <c r="G21" s="102"/>
      <c r="H21" s="102"/>
      <c r="I21" s="102"/>
      <c r="J21" s="103"/>
      <c r="K21" s="1"/>
    </row>
    <row r="22" spans="1:15" ht="15.6" x14ac:dyDescent="0.3">
      <c r="A22" s="68" t="s">
        <v>18</v>
      </c>
      <c r="B22" s="69"/>
      <c r="C22" s="69"/>
      <c r="D22" s="69"/>
      <c r="E22" s="69"/>
      <c r="F22" s="69"/>
      <c r="G22" s="69"/>
      <c r="H22" s="69"/>
      <c r="I22" s="69"/>
      <c r="J22" s="70"/>
    </row>
    <row r="23" spans="1:15" ht="15.6" x14ac:dyDescent="0.3">
      <c r="A23" s="78" t="s">
        <v>19</v>
      </c>
      <c r="B23" s="79"/>
      <c r="C23" s="79"/>
      <c r="D23" s="79"/>
      <c r="E23" s="79"/>
      <c r="F23" s="79"/>
      <c r="G23" s="79"/>
      <c r="H23" s="79"/>
      <c r="I23" s="79"/>
      <c r="J23" s="80"/>
      <c r="K23" s="1"/>
    </row>
    <row r="24" spans="1:15" ht="15" customHeight="1" x14ac:dyDescent="0.3">
      <c r="A24" s="84" t="s">
        <v>20</v>
      </c>
      <c r="B24" s="85"/>
      <c r="C24" s="86" t="s">
        <v>21</v>
      </c>
      <c r="D24" s="87"/>
      <c r="E24" s="87"/>
      <c r="F24" s="87" t="s">
        <v>22</v>
      </c>
      <c r="G24" s="87"/>
      <c r="H24" s="85"/>
      <c r="I24" s="86" t="s">
        <v>23</v>
      </c>
      <c r="J24" s="88"/>
    </row>
    <row r="25" spans="1:15" x14ac:dyDescent="0.3">
      <c r="A25" s="89">
        <v>1246000000</v>
      </c>
      <c r="B25" s="90"/>
      <c r="C25" s="91">
        <f>+SUM(Tabla15[Financiera
(B)])</f>
        <v>1246000000</v>
      </c>
      <c r="D25" s="92"/>
      <c r="E25" s="93"/>
      <c r="F25" s="94">
        <f>34657356.72+1975000000.07+270577970.87</f>
        <v>2280235327.6599998</v>
      </c>
      <c r="G25" s="92"/>
      <c r="H25" s="93"/>
      <c r="I25" s="95">
        <f>+IF(F25&gt;0,F25/C25,0)</f>
        <v>1.8300444042215087</v>
      </c>
      <c r="J25" s="96"/>
    </row>
    <row r="26" spans="1:15" ht="15.6" x14ac:dyDescent="0.3">
      <c r="A26" s="78" t="s">
        <v>101</v>
      </c>
      <c r="B26" s="79"/>
      <c r="C26" s="79"/>
      <c r="D26" s="79"/>
      <c r="E26" s="79"/>
      <c r="F26" s="79"/>
      <c r="G26" s="79"/>
      <c r="H26" s="79"/>
      <c r="I26" s="79"/>
      <c r="J26" s="80"/>
      <c r="K26" s="1"/>
    </row>
    <row r="27" spans="1:15" x14ac:dyDescent="0.3">
      <c r="A27" s="5"/>
      <c r="B27"/>
      <c r="C27" s="97" t="s">
        <v>49</v>
      </c>
      <c r="D27" s="98"/>
      <c r="E27" s="97" t="s">
        <v>96</v>
      </c>
      <c r="F27" s="98"/>
      <c r="G27" s="97" t="s">
        <v>97</v>
      </c>
      <c r="H27" s="97"/>
      <c r="I27" s="97" t="s">
        <v>25</v>
      </c>
      <c r="J27" s="99"/>
      <c r="O27" s="58"/>
    </row>
    <row r="28" spans="1:15" ht="41.4" x14ac:dyDescent="0.3">
      <c r="A28" s="10" t="s">
        <v>26</v>
      </c>
      <c r="B28" s="11" t="s">
        <v>27</v>
      </c>
      <c r="C28" s="11" t="s">
        <v>39</v>
      </c>
      <c r="D28" s="11" t="s">
        <v>40</v>
      </c>
      <c r="E28" s="11" t="s">
        <v>43</v>
      </c>
      <c r="F28" s="11" t="s">
        <v>44</v>
      </c>
      <c r="G28" s="11" t="s">
        <v>45</v>
      </c>
      <c r="H28" s="11" t="s">
        <v>46</v>
      </c>
      <c r="I28" s="11" t="s">
        <v>47</v>
      </c>
      <c r="J28" s="12" t="s">
        <v>48</v>
      </c>
      <c r="K28" s="45" t="s">
        <v>88</v>
      </c>
      <c r="L28" s="45" t="s">
        <v>89</v>
      </c>
    </row>
    <row r="29" spans="1:15" ht="45.9" customHeight="1" x14ac:dyDescent="0.3">
      <c r="A29" s="13" t="s">
        <v>72</v>
      </c>
      <c r="B29" s="14" t="s">
        <v>73</v>
      </c>
      <c r="C29" s="15">
        <v>6946</v>
      </c>
      <c r="D29" s="16">
        <v>151000000</v>
      </c>
      <c r="E29" s="48">
        <v>1596</v>
      </c>
      <c r="F29" s="48">
        <v>34695652.170000002</v>
      </c>
      <c r="G29" s="49">
        <v>1554</v>
      </c>
      <c r="H29" s="55" t="s">
        <v>100</v>
      </c>
      <c r="I29" s="18">
        <f>IF(G29&gt;0,G29/C29,0)</f>
        <v>0.22372588540167002</v>
      </c>
      <c r="J29" s="53">
        <v>0.22950000000000001</v>
      </c>
      <c r="K29" s="46">
        <f>(Tabla15[[#This Row],[Física 
(E)]]/Tabla15[[#This Row],[Física
(C)]])-1</f>
        <v>-2.6315789473684181E-2</v>
      </c>
      <c r="L29" s="47" t="e">
        <f>(Tabla15[[#This Row],[Financiera 
 (F)]]/Tabla15[[#This Row],[Financiera
(D)]])-1</f>
        <v>#VALUE!</v>
      </c>
    </row>
    <row r="30" spans="1:15" ht="55.5" customHeight="1" x14ac:dyDescent="0.3">
      <c r="A30" s="13" t="s">
        <v>74</v>
      </c>
      <c r="B30" s="14" t="s">
        <v>75</v>
      </c>
      <c r="C30" s="33">
        <v>12</v>
      </c>
      <c r="D30" s="34">
        <v>8000000</v>
      </c>
      <c r="E30" s="50">
        <v>3</v>
      </c>
      <c r="F30" s="50">
        <v>2000000</v>
      </c>
      <c r="G30" s="51">
        <v>3</v>
      </c>
      <c r="H30" s="56">
        <v>1975000000.0699999</v>
      </c>
      <c r="I30" s="36">
        <v>0.25</v>
      </c>
      <c r="J30" s="19">
        <f t="shared" ref="I30:J31" si="0">IF(H30&gt;0,H30/D30,0)</f>
        <v>246.87500000874999</v>
      </c>
      <c r="K30" s="46">
        <f>(Tabla15[[#This Row],[Física 
(E)]]/Tabla15[[#This Row],[Física
(C)]])-1</f>
        <v>0</v>
      </c>
      <c r="L30" s="47">
        <f>(Tabla15[[#This Row],[Financiera 
 (F)]]/Tabla15[[#This Row],[Financiera
(D)]])-1</f>
        <v>986.50000003499997</v>
      </c>
    </row>
    <row r="31" spans="1:15" ht="66.900000000000006" customHeight="1" x14ac:dyDescent="0.3">
      <c r="A31" s="13" t="s">
        <v>76</v>
      </c>
      <c r="B31" s="32" t="s">
        <v>77</v>
      </c>
      <c r="C31" s="33">
        <v>283400</v>
      </c>
      <c r="D31" s="34">
        <v>1087000000</v>
      </c>
      <c r="E31" s="50">
        <v>71526</v>
      </c>
      <c r="F31" s="50" t="s">
        <v>98</v>
      </c>
      <c r="G31" s="51">
        <v>67303</v>
      </c>
      <c r="H31" s="57" t="s">
        <v>99</v>
      </c>
      <c r="I31" s="36">
        <f t="shared" si="0"/>
        <v>0.23748412138320396</v>
      </c>
      <c r="J31" s="37">
        <v>0.24890000000000001</v>
      </c>
      <c r="K31" s="46">
        <f>(Tabla15[[#This Row],[Física 
(E)]]/Tabla15[[#This Row],[Física
(C)]])-1</f>
        <v>-5.9041467438413986E-2</v>
      </c>
      <c r="L31" s="47" t="e">
        <f>(Tabla15[[#This Row],[Financiera 
 (F)]]/Tabla15[[#This Row],[Financiera
(D)]])-1</f>
        <v>#VALUE!</v>
      </c>
    </row>
    <row r="32" spans="1:15" ht="18.75" customHeight="1" x14ac:dyDescent="0.3">
      <c r="A32" s="68" t="s">
        <v>28</v>
      </c>
      <c r="B32" s="69"/>
      <c r="C32" s="69"/>
      <c r="D32" s="69"/>
      <c r="E32" s="69"/>
      <c r="F32" s="69"/>
      <c r="G32" s="69"/>
      <c r="H32" s="69"/>
      <c r="I32" s="69"/>
      <c r="J32" s="70"/>
    </row>
    <row r="33" spans="1:11" ht="48.75" customHeight="1" x14ac:dyDescent="0.3">
      <c r="A33" s="78" t="s">
        <v>29</v>
      </c>
      <c r="B33" s="79"/>
      <c r="C33" s="79"/>
      <c r="D33" s="79"/>
      <c r="E33" s="79"/>
      <c r="F33" s="79"/>
      <c r="G33" s="79"/>
      <c r="H33" s="79"/>
      <c r="I33" s="79"/>
      <c r="J33" s="80"/>
    </row>
    <row r="34" spans="1:11" x14ac:dyDescent="0.3">
      <c r="A34" s="20" t="s">
        <v>30</v>
      </c>
      <c r="B34" s="81" t="str">
        <f>+A29</f>
        <v>6761-Personas físicas y jurídicas reciben certificaciones aeronáuticas</v>
      </c>
      <c r="C34" s="82"/>
      <c r="D34" s="82"/>
      <c r="E34" s="82"/>
      <c r="F34" s="82"/>
      <c r="G34" s="82"/>
      <c r="H34" s="82"/>
      <c r="I34" s="82"/>
      <c r="J34" s="83"/>
    </row>
    <row r="35" spans="1:11" ht="37.200000000000003" customHeight="1" x14ac:dyDescent="0.3">
      <c r="A35" s="20" t="s">
        <v>31</v>
      </c>
      <c r="B35" s="82" t="s">
        <v>84</v>
      </c>
      <c r="C35" s="82"/>
      <c r="D35" s="82"/>
      <c r="E35" s="82"/>
      <c r="F35" s="82"/>
      <c r="G35" s="82"/>
      <c r="H35" s="82"/>
      <c r="I35" s="82"/>
      <c r="J35" s="83"/>
    </row>
    <row r="36" spans="1:11" x14ac:dyDescent="0.3">
      <c r="A36" s="20" t="s">
        <v>32</v>
      </c>
      <c r="B36" s="66" t="s">
        <v>83</v>
      </c>
      <c r="C36" s="66"/>
      <c r="D36" s="66"/>
      <c r="E36" s="66"/>
      <c r="F36" s="66"/>
      <c r="G36" s="66"/>
      <c r="H36" s="66"/>
      <c r="I36" s="66"/>
      <c r="J36" s="67"/>
    </row>
    <row r="37" spans="1:11" ht="73.95" customHeight="1" x14ac:dyDescent="0.3">
      <c r="A37" s="20" t="s">
        <v>33</v>
      </c>
      <c r="B37" s="66" t="s">
        <v>102</v>
      </c>
      <c r="C37" s="66"/>
      <c r="D37" s="66"/>
      <c r="E37" s="66"/>
      <c r="F37" s="66"/>
      <c r="G37" s="66"/>
      <c r="H37" s="66"/>
      <c r="I37" s="66"/>
      <c r="J37" s="67"/>
      <c r="K37" s="1"/>
    </row>
    <row r="38" spans="1:11" x14ac:dyDescent="0.3">
      <c r="A38" s="20" t="s">
        <v>30</v>
      </c>
      <c r="B38" s="82" t="str">
        <f>+A30</f>
        <v>7787-Operadores de aviación general participan del plan de fomento de la aviación general</v>
      </c>
      <c r="C38" s="82"/>
      <c r="D38" s="82"/>
      <c r="E38" s="82"/>
      <c r="F38" s="82"/>
      <c r="G38" s="82"/>
      <c r="H38" s="82"/>
      <c r="I38" s="82"/>
      <c r="J38" s="83"/>
    </row>
    <row r="39" spans="1:11" x14ac:dyDescent="0.3">
      <c r="A39" s="20" t="s">
        <v>31</v>
      </c>
      <c r="B39" s="82" t="s">
        <v>85</v>
      </c>
      <c r="C39" s="82"/>
      <c r="D39" s="82"/>
      <c r="E39" s="82"/>
      <c r="F39" s="82"/>
      <c r="G39" s="82"/>
      <c r="H39" s="82"/>
      <c r="I39" s="82"/>
      <c r="J39" s="83"/>
    </row>
    <row r="40" spans="1:11" x14ac:dyDescent="0.3">
      <c r="A40" s="20" t="s">
        <v>32</v>
      </c>
      <c r="B40" s="66" t="s">
        <v>83</v>
      </c>
      <c r="C40" s="66"/>
      <c r="D40" s="66"/>
      <c r="E40" s="66"/>
      <c r="F40" s="66"/>
      <c r="G40" s="66"/>
      <c r="H40" s="66"/>
      <c r="I40" s="66"/>
      <c r="J40" s="67"/>
    </row>
    <row r="41" spans="1:11" ht="39.6" customHeight="1" x14ac:dyDescent="0.3">
      <c r="A41" s="20" t="s">
        <v>33</v>
      </c>
      <c r="B41" s="66" t="s">
        <v>83</v>
      </c>
      <c r="C41" s="66"/>
      <c r="D41" s="66"/>
      <c r="E41" s="66"/>
      <c r="F41" s="66"/>
      <c r="G41" s="66"/>
      <c r="H41" s="66"/>
      <c r="I41" s="66"/>
      <c r="J41" s="67"/>
      <c r="K41" s="1"/>
    </row>
    <row r="42" spans="1:11" ht="27.75" customHeight="1" x14ac:dyDescent="0.3">
      <c r="A42" s="20" t="s">
        <v>30</v>
      </c>
      <c r="B42" s="82" t="str">
        <f>+A31</f>
        <v>7789-Usuarios del espacio aéreo dominicano reciben servicios de navegación aérea, garantizando la seguridad operacional</v>
      </c>
      <c r="C42" s="82"/>
      <c r="D42" s="82"/>
      <c r="E42" s="82"/>
      <c r="F42" s="82"/>
      <c r="G42" s="82"/>
      <c r="H42" s="82"/>
      <c r="I42" s="82"/>
      <c r="J42" s="83"/>
    </row>
    <row r="43" spans="1:11" ht="14.4" customHeight="1" x14ac:dyDescent="0.3">
      <c r="A43" s="20" t="s">
        <v>31</v>
      </c>
      <c r="B43" s="82" t="s">
        <v>87</v>
      </c>
      <c r="C43" s="82"/>
      <c r="D43" s="82"/>
      <c r="E43" s="82"/>
      <c r="F43" s="82"/>
      <c r="G43" s="82"/>
      <c r="H43" s="82"/>
      <c r="I43" s="82"/>
      <c r="J43" s="83"/>
    </row>
    <row r="44" spans="1:11" ht="30.75" customHeight="1" x14ac:dyDescent="0.3">
      <c r="A44" s="20" t="s">
        <v>32</v>
      </c>
      <c r="B44" s="66" t="s">
        <v>83</v>
      </c>
      <c r="C44" s="66"/>
      <c r="D44" s="66"/>
      <c r="E44" s="66"/>
      <c r="F44" s="66"/>
      <c r="G44" s="66"/>
      <c r="H44" s="66"/>
      <c r="I44" s="66"/>
      <c r="J44" s="67"/>
    </row>
    <row r="45" spans="1:11" ht="60" customHeight="1" x14ac:dyDescent="0.3">
      <c r="A45" s="20" t="s">
        <v>33</v>
      </c>
      <c r="B45" s="66" t="s">
        <v>103</v>
      </c>
      <c r="C45" s="66"/>
      <c r="D45" s="66"/>
      <c r="E45" s="66"/>
      <c r="F45" s="66"/>
      <c r="G45" s="66"/>
      <c r="H45" s="66"/>
      <c r="I45" s="66"/>
      <c r="J45" s="67"/>
    </row>
    <row r="46" spans="1:11" ht="15.6" x14ac:dyDescent="0.3">
      <c r="A46" s="68" t="s">
        <v>34</v>
      </c>
      <c r="B46" s="69"/>
      <c r="C46" s="69"/>
      <c r="D46" s="69"/>
      <c r="E46" s="69"/>
      <c r="F46" s="69"/>
      <c r="G46" s="69"/>
      <c r="H46" s="69"/>
      <c r="I46" s="69"/>
      <c r="J46" s="70"/>
    </row>
    <row r="47" spans="1:11" ht="15.6" x14ac:dyDescent="0.3">
      <c r="A47" s="71" t="s">
        <v>35</v>
      </c>
      <c r="B47" s="72"/>
      <c r="C47" s="72"/>
      <c r="D47" s="72"/>
      <c r="E47" s="72"/>
      <c r="F47" s="72"/>
      <c r="G47" s="72"/>
      <c r="H47" s="72"/>
      <c r="I47" s="72"/>
      <c r="J47" s="73"/>
    </row>
    <row r="48" spans="1:11" x14ac:dyDescent="0.3">
      <c r="A48" s="74" t="s">
        <v>41</v>
      </c>
      <c r="B48" s="75"/>
      <c r="C48" s="75"/>
      <c r="D48" s="75"/>
      <c r="E48" s="75"/>
      <c r="F48" s="75"/>
      <c r="G48" s="75"/>
      <c r="H48" s="75"/>
      <c r="I48" s="75"/>
      <c r="J48" s="76"/>
    </row>
    <row r="49" spans="1:12" x14ac:dyDescent="0.3">
      <c r="A49" s="26"/>
      <c r="B49" s="26"/>
      <c r="C49" s="26"/>
      <c r="D49" s="26"/>
      <c r="E49" s="26"/>
      <c r="F49" s="26"/>
      <c r="G49" s="26"/>
      <c r="H49" s="26"/>
      <c r="I49" s="26"/>
      <c r="J49" s="26"/>
    </row>
    <row r="50" spans="1:12" x14ac:dyDescent="0.3">
      <c r="A50" s="77" t="s">
        <v>42</v>
      </c>
      <c r="B50" s="77"/>
      <c r="C50" s="77"/>
      <c r="D50" s="77"/>
      <c r="E50" s="77"/>
      <c r="F50" s="77"/>
      <c r="G50" s="77"/>
      <c r="H50" s="77"/>
      <c r="I50" s="77"/>
      <c r="J50" s="77"/>
    </row>
    <row r="52" spans="1:12" x14ac:dyDescent="0.3">
      <c r="A52" s="29" t="s">
        <v>51</v>
      </c>
      <c r="B52" s="30">
        <v>1246000000</v>
      </c>
      <c r="F52"/>
      <c r="G52" s="63"/>
      <c r="H52" s="63"/>
      <c r="I52" s="63"/>
      <c r="J52" s="63"/>
    </row>
    <row r="53" spans="1:12" x14ac:dyDescent="0.3">
      <c r="A53" s="29" t="s">
        <v>52</v>
      </c>
      <c r="B53" s="30">
        <f>+C25</f>
        <v>1246000000</v>
      </c>
      <c r="G53" s="65"/>
      <c r="H53" s="65"/>
      <c r="I53" s="65"/>
      <c r="J53" s="65"/>
    </row>
    <row r="54" spans="1:12" ht="15" customHeight="1" x14ac:dyDescent="0.3">
      <c r="A54" s="29" t="s">
        <v>54</v>
      </c>
      <c r="B54" s="30">
        <v>307210327.66000003</v>
      </c>
      <c r="H54" s="63"/>
      <c r="I54" s="63"/>
      <c r="J54" s="63"/>
      <c r="K54" s="63"/>
    </row>
    <row r="55" spans="1:12" ht="15" customHeight="1" x14ac:dyDescent="0.3">
      <c r="A55" s="43"/>
      <c r="B55" s="44"/>
      <c r="G55" s="6" t="s">
        <v>92</v>
      </c>
      <c r="H55" s="64"/>
      <c r="I55" s="64"/>
      <c r="J55" s="64"/>
      <c r="K55" s="64"/>
      <c r="L55" s="42"/>
    </row>
    <row r="56" spans="1:12" ht="15" customHeight="1" x14ac:dyDescent="0.3">
      <c r="A56" s="43"/>
      <c r="B56" s="44"/>
      <c r="E56"/>
      <c r="F56" t="s">
        <v>93</v>
      </c>
      <c r="G56"/>
      <c r="H56"/>
      <c r="I56"/>
      <c r="J56"/>
      <c r="K56"/>
    </row>
    <row r="57" spans="1:12" ht="14.4" customHeight="1" x14ac:dyDescent="0.3">
      <c r="E57"/>
      <c r="F57"/>
      <c r="G57"/>
      <c r="H57"/>
      <c r="I57"/>
      <c r="J57"/>
      <c r="K57"/>
    </row>
  </sheetData>
  <mergeCells count="60">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B44:J44"/>
    <mergeCell ref="A33:J33"/>
    <mergeCell ref="B34:J34"/>
    <mergeCell ref="B35:J35"/>
    <mergeCell ref="B36:J36"/>
    <mergeCell ref="B37:J37"/>
    <mergeCell ref="B38:J38"/>
    <mergeCell ref="B39:J39"/>
    <mergeCell ref="B40:J40"/>
    <mergeCell ref="B41:J41"/>
    <mergeCell ref="B42:J42"/>
    <mergeCell ref="B43:J43"/>
    <mergeCell ref="H54:K54"/>
    <mergeCell ref="H55:K55"/>
    <mergeCell ref="G53:J53"/>
    <mergeCell ref="B45:J45"/>
    <mergeCell ref="A46:J46"/>
    <mergeCell ref="A47:J47"/>
    <mergeCell ref="A48:J48"/>
    <mergeCell ref="A50:J50"/>
    <mergeCell ref="G52:J52"/>
  </mergeCells>
  <dataValidations xWindow="948" yWindow="705" count="16">
    <dataValidation allowBlank="1" showInputMessage="1" showErrorMessage="1" prompt="Nombre de cada producto" sqref="A28:A31"/>
    <dataValidation allowBlank="1" showInputMessage="1" showErrorMessage="1" prompt="Nombre del indicador" sqref="B28:B31"/>
    <dataValidation allowBlank="1" showInputMessage="1" showErrorMessage="1" prompt="Meta alcanzada en el trimestre" sqref="G28:G31 H30"/>
    <dataValidation allowBlank="1" showInputMessage="1" showErrorMessage="1" prompt="Monto ejecutado en el trimestre" sqref="F30 H28:H29 H31"/>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8:J38 B34:J34 B42:J42"/>
    <dataValidation allowBlank="1" showInputMessage="1" showErrorMessage="1" prompt="¿En qué consiste el producto? su objetivo" sqref="B39:J39 B35:J35 B43:J43"/>
    <dataValidation allowBlank="1" showInputMessage="1" showErrorMessage="1" prompt="1. Describir lo plasmado en el presupuesto_x000a_2. Describir lo alcanzado en términos financieros y de producción " sqref="B40:J40 B36:J36 B44:J44"/>
    <dataValidation allowBlank="1" showInputMessage="1" showErrorMessage="1" prompt="De existir desvío, explicar razones." sqref="B37:J45"/>
    <dataValidation allowBlank="1" showInputMessage="1" showErrorMessage="1" prompt="Oportunidades de mejora identificadas" sqref="A48:J49"/>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Meta anual del indicador" sqref="E28 C28:C31"/>
    <dataValidation allowBlank="1" showInputMessage="1" showErrorMessage="1" prompt="Monto presupuestado para el producto" sqref="D28:D31 E29:E31 F28:F29"/>
  </dataValidations>
  <printOptions horizontalCentered="1" verticalCentered="1"/>
  <pageMargins left="0.7" right="0.7" top="0.75" bottom="0.75" header="0.3" footer="0.3"/>
  <pageSetup scale="51" orientation="portrait" r:id="rId1"/>
  <rowBreaks count="1" manualBreakCount="1">
    <brk id="31" max="9" man="1"/>
  </row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7"/>
  <sheetViews>
    <sheetView showGridLines="0" view="pageBreakPreview" topLeftCell="A13" zoomScaleNormal="100" zoomScaleSheetLayoutView="100" workbookViewId="0">
      <selection activeCell="I25" sqref="I25:J25"/>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5" width="12.6640625" style="6" customWidth="1"/>
    <col min="6" max="6" width="13.5546875" style="6" customWidth="1"/>
    <col min="7" max="7" width="12.6640625" style="6" customWidth="1"/>
    <col min="8" max="8" width="13.44140625" style="6" customWidth="1"/>
    <col min="9" max="10" width="12.6640625" style="6" customWidth="1"/>
    <col min="11" max="11" width="10.88671875" style="6" hidden="1" customWidth="1"/>
    <col min="12" max="12" width="10.88671875" hidden="1" customWidth="1"/>
  </cols>
  <sheetData>
    <row r="1" spans="1:11" ht="21.75" customHeight="1" thickBot="1" x14ac:dyDescent="0.35">
      <c r="A1" s="21"/>
      <c r="B1" s="105" t="s">
        <v>94</v>
      </c>
      <c r="C1" s="106"/>
      <c r="D1" s="106"/>
      <c r="E1" s="106"/>
      <c r="F1" s="106"/>
      <c r="G1" s="106"/>
      <c r="H1" s="106"/>
      <c r="I1" s="106"/>
      <c r="J1" s="107"/>
      <c r="K1" s="1"/>
    </row>
    <row r="2" spans="1:11" ht="21.6" thickBot="1" x14ac:dyDescent="0.35">
      <c r="A2" s="22"/>
      <c r="B2" s="108" t="s">
        <v>0</v>
      </c>
      <c r="C2" s="109"/>
      <c r="D2" s="108" t="s">
        <v>1</v>
      </c>
      <c r="E2" s="109"/>
      <c r="F2" s="109"/>
      <c r="G2" s="109"/>
      <c r="H2" s="110"/>
      <c r="I2" s="2" t="s">
        <v>2</v>
      </c>
      <c r="J2" s="3" t="s">
        <v>3</v>
      </c>
      <c r="K2" s="1"/>
    </row>
    <row r="3" spans="1:11" ht="20.25" customHeight="1" thickBot="1" x14ac:dyDescent="0.3">
      <c r="A3" s="23"/>
      <c r="B3" s="111" t="s">
        <v>4</v>
      </c>
      <c r="C3" s="112"/>
      <c r="D3" s="111"/>
      <c r="E3" s="112"/>
      <c r="F3" s="112"/>
      <c r="G3" s="112"/>
      <c r="H3" s="113"/>
      <c r="I3" s="27"/>
      <c r="J3" s="28"/>
      <c r="K3" s="1"/>
    </row>
    <row r="4" spans="1:11" ht="9" customHeight="1" x14ac:dyDescent="0.25">
      <c r="A4" s="114"/>
      <c r="B4" s="115"/>
      <c r="C4" s="115"/>
      <c r="D4" s="116"/>
      <c r="E4" s="116"/>
      <c r="F4" s="116"/>
      <c r="G4" s="116"/>
      <c r="H4" s="116"/>
      <c r="I4" s="115"/>
      <c r="J4" s="117"/>
      <c r="K4" s="1"/>
    </row>
    <row r="5" spans="1:11" ht="3" customHeight="1" x14ac:dyDescent="0.25">
      <c r="A5" s="118"/>
      <c r="B5" s="119"/>
      <c r="C5" s="119"/>
      <c r="D5" s="119"/>
      <c r="E5" s="119"/>
      <c r="F5" s="119"/>
      <c r="G5" s="119"/>
      <c r="H5" s="119"/>
      <c r="I5" s="119"/>
      <c r="J5" s="120"/>
      <c r="K5" s="1"/>
    </row>
    <row r="6" spans="1:11" ht="15.6" x14ac:dyDescent="0.3">
      <c r="A6" s="68" t="s">
        <v>5</v>
      </c>
      <c r="B6" s="69"/>
      <c r="C6" s="69"/>
      <c r="D6" s="69"/>
      <c r="E6" s="69"/>
      <c r="F6" s="69"/>
      <c r="G6" s="69"/>
      <c r="H6" s="69"/>
      <c r="I6" s="69"/>
      <c r="J6" s="70"/>
      <c r="K6" s="1"/>
    </row>
    <row r="7" spans="1:11" ht="15.6" x14ac:dyDescent="0.3">
      <c r="A7" s="78" t="s">
        <v>6</v>
      </c>
      <c r="B7" s="79"/>
      <c r="C7" s="79"/>
      <c r="D7" s="79"/>
      <c r="E7" s="79"/>
      <c r="F7" s="79"/>
      <c r="G7" s="79"/>
      <c r="H7" s="79"/>
      <c r="I7" s="79"/>
      <c r="J7" s="80"/>
      <c r="K7" s="1"/>
    </row>
    <row r="8" spans="1:11" x14ac:dyDescent="0.3">
      <c r="A8" s="4" t="s">
        <v>7</v>
      </c>
      <c r="B8" s="104" t="s">
        <v>62</v>
      </c>
      <c r="C8" s="104"/>
      <c r="D8" s="104"/>
      <c r="E8" s="104"/>
      <c r="F8" s="104"/>
      <c r="G8" s="104"/>
      <c r="H8" s="104"/>
      <c r="I8" s="104"/>
      <c r="J8" s="104"/>
      <c r="K8" s="1"/>
    </row>
    <row r="9" spans="1:11" ht="15" customHeight="1" x14ac:dyDescent="0.3">
      <c r="A9" s="24" t="s">
        <v>36</v>
      </c>
      <c r="B9" s="104" t="s">
        <v>63</v>
      </c>
      <c r="C9" s="104"/>
      <c r="D9" s="104"/>
      <c r="E9" s="104"/>
      <c r="F9" s="104"/>
      <c r="G9" s="104"/>
      <c r="H9" s="104"/>
      <c r="I9" s="104"/>
      <c r="J9" s="104"/>
      <c r="K9" s="1"/>
    </row>
    <row r="10" spans="1:11" ht="15" x14ac:dyDescent="0.25">
      <c r="A10" s="24" t="s">
        <v>37</v>
      </c>
      <c r="B10" s="104" t="s">
        <v>64</v>
      </c>
      <c r="C10" s="104"/>
      <c r="D10" s="104"/>
      <c r="E10" s="104"/>
      <c r="F10" s="104"/>
      <c r="G10" s="104"/>
      <c r="H10" s="104"/>
      <c r="I10" s="104"/>
      <c r="J10" s="104"/>
      <c r="K10" s="1"/>
    </row>
    <row r="11" spans="1:11" ht="31.5" customHeight="1" x14ac:dyDescent="0.3">
      <c r="A11" s="4" t="s">
        <v>8</v>
      </c>
      <c r="B11" s="100" t="s">
        <v>65</v>
      </c>
      <c r="C11" s="100"/>
      <c r="D11" s="100"/>
      <c r="E11" s="100"/>
      <c r="F11" s="100"/>
      <c r="G11" s="100"/>
      <c r="H11" s="100"/>
      <c r="I11" s="100"/>
      <c r="J11" s="100"/>
    </row>
    <row r="12" spans="1:11" ht="27.75" customHeight="1" x14ac:dyDescent="0.3">
      <c r="A12" s="4" t="s">
        <v>9</v>
      </c>
      <c r="B12" s="100" t="s">
        <v>66</v>
      </c>
      <c r="C12" s="100"/>
      <c r="D12" s="100"/>
      <c r="E12" s="100"/>
      <c r="F12" s="100"/>
      <c r="G12" s="100"/>
      <c r="H12" s="100"/>
      <c r="I12" s="100"/>
      <c r="J12" s="100"/>
    </row>
    <row r="13" spans="1:11" ht="15.6" x14ac:dyDescent="0.3">
      <c r="A13" s="68" t="s">
        <v>10</v>
      </c>
      <c r="B13" s="69"/>
      <c r="C13" s="69"/>
      <c r="D13" s="69"/>
      <c r="E13" s="69"/>
      <c r="F13" s="69"/>
      <c r="G13" s="69"/>
      <c r="H13" s="69"/>
      <c r="I13" s="69"/>
      <c r="J13" s="70"/>
    </row>
    <row r="14" spans="1:11" x14ac:dyDescent="0.3">
      <c r="A14" s="4" t="s">
        <v>11</v>
      </c>
      <c r="B14" s="25">
        <v>4</v>
      </c>
      <c r="C14" s="101" t="str">
        <f>IFERROR(VLOOKUP(B14,'[1]Validacion datos'!A2:B5,2,FALSE),"")</f>
        <v>DESARROLLO SOSTENIBLE</v>
      </c>
      <c r="D14" s="101"/>
      <c r="E14" s="101"/>
      <c r="F14" s="101"/>
      <c r="G14" s="101"/>
      <c r="H14" s="101"/>
      <c r="I14" s="101"/>
      <c r="J14" s="101"/>
    </row>
    <row r="15" spans="1:11" x14ac:dyDescent="0.3">
      <c r="A15" s="4" t="s">
        <v>12</v>
      </c>
      <c r="B15" s="7">
        <v>4.3</v>
      </c>
      <c r="C15" s="101" t="str">
        <f>IFERROR(VLOOKUP(B15,'[1]Validacion datos'!A8:B26,2,FALSE),"")</f>
        <v>Adecuada adaptación al cambio climático</v>
      </c>
      <c r="D15" s="101"/>
      <c r="E15" s="101"/>
      <c r="F15" s="101"/>
      <c r="G15" s="101"/>
      <c r="H15" s="101"/>
      <c r="I15" s="101"/>
      <c r="J15" s="101"/>
    </row>
    <row r="16" spans="1:11" ht="25.5" customHeight="1" x14ac:dyDescent="0.3">
      <c r="A16" s="4" t="s">
        <v>13</v>
      </c>
      <c r="B16" s="8" t="s">
        <v>78</v>
      </c>
      <c r="C16" s="101" t="str">
        <f>IFERROR(VLOOKUP(B16,'[1]Validacion datos'!D8:E64,2,FALSE),"")</f>
        <v>Reducir la vulnerabilidad, avanzar en la adaptación a los efectos del cambio climático y contribuir a la mitigación de sus causas</v>
      </c>
      <c r="D16" s="101"/>
      <c r="E16" s="101"/>
      <c r="F16" s="101"/>
      <c r="G16" s="101"/>
      <c r="H16" s="101"/>
      <c r="I16" s="101"/>
      <c r="J16" s="101"/>
    </row>
    <row r="17" spans="1:12" ht="15.6" x14ac:dyDescent="0.3">
      <c r="A17" s="68" t="s">
        <v>14</v>
      </c>
      <c r="B17" s="69"/>
      <c r="C17" s="69"/>
      <c r="D17" s="69"/>
      <c r="E17" s="69"/>
      <c r="F17" s="69"/>
      <c r="G17" s="69"/>
      <c r="H17" s="69"/>
      <c r="I17" s="69"/>
      <c r="J17" s="70"/>
    </row>
    <row r="18" spans="1:12" x14ac:dyDescent="0.3">
      <c r="A18" s="4" t="s">
        <v>15</v>
      </c>
      <c r="B18" s="126" t="s">
        <v>68</v>
      </c>
      <c r="C18" s="126"/>
      <c r="D18" s="126"/>
      <c r="E18" s="126"/>
      <c r="F18" s="126"/>
      <c r="G18" s="126"/>
      <c r="H18" s="126"/>
      <c r="I18" s="126"/>
      <c r="J18" s="127"/>
    </row>
    <row r="19" spans="1:12" ht="30" customHeight="1" x14ac:dyDescent="0.3">
      <c r="A19" s="9" t="s">
        <v>16</v>
      </c>
      <c r="B19" s="102" t="s">
        <v>69</v>
      </c>
      <c r="C19" s="102"/>
      <c r="D19" s="102"/>
      <c r="E19" s="102"/>
      <c r="F19" s="102"/>
      <c r="G19" s="102"/>
      <c r="H19" s="102"/>
      <c r="I19" s="102"/>
      <c r="J19" s="103"/>
    </row>
    <row r="20" spans="1:12" ht="15" x14ac:dyDescent="0.25">
      <c r="A20" s="9" t="s">
        <v>17</v>
      </c>
      <c r="B20" s="102" t="s">
        <v>70</v>
      </c>
      <c r="C20" s="102"/>
      <c r="D20" s="102"/>
      <c r="E20" s="102"/>
      <c r="F20" s="102"/>
      <c r="G20" s="102"/>
      <c r="H20" s="102"/>
      <c r="I20" s="102"/>
      <c r="J20" s="103"/>
    </row>
    <row r="21" spans="1:12" ht="32.4" customHeight="1" x14ac:dyDescent="0.3">
      <c r="A21" s="9" t="s">
        <v>38</v>
      </c>
      <c r="B21" s="102" t="s">
        <v>95</v>
      </c>
      <c r="C21" s="102"/>
      <c r="D21" s="102"/>
      <c r="E21" s="102"/>
      <c r="F21" s="102"/>
      <c r="G21" s="102"/>
      <c r="H21" s="102"/>
      <c r="I21" s="102"/>
      <c r="J21" s="103"/>
      <c r="K21" s="1"/>
    </row>
    <row r="22" spans="1:12" ht="15.6" x14ac:dyDescent="0.3">
      <c r="A22" s="68" t="s">
        <v>18</v>
      </c>
      <c r="B22" s="69"/>
      <c r="C22" s="69"/>
      <c r="D22" s="69"/>
      <c r="E22" s="69"/>
      <c r="F22" s="69"/>
      <c r="G22" s="69"/>
      <c r="H22" s="69"/>
      <c r="I22" s="69"/>
      <c r="J22" s="70"/>
    </row>
    <row r="23" spans="1:12" ht="15.6" x14ac:dyDescent="0.3">
      <c r="A23" s="78" t="s">
        <v>19</v>
      </c>
      <c r="B23" s="79"/>
      <c r="C23" s="79"/>
      <c r="D23" s="79"/>
      <c r="E23" s="79"/>
      <c r="F23" s="79"/>
      <c r="G23" s="79"/>
      <c r="H23" s="79"/>
      <c r="I23" s="79"/>
      <c r="J23" s="80"/>
      <c r="K23" s="1"/>
    </row>
    <row r="24" spans="1:12" ht="15" customHeight="1" x14ac:dyDescent="0.3">
      <c r="A24" s="84" t="s">
        <v>20</v>
      </c>
      <c r="B24" s="85"/>
      <c r="C24" s="86" t="s">
        <v>21</v>
      </c>
      <c r="D24" s="87"/>
      <c r="E24" s="87"/>
      <c r="F24" s="87" t="s">
        <v>22</v>
      </c>
      <c r="G24" s="87"/>
      <c r="H24" s="85"/>
      <c r="I24" s="86" t="s">
        <v>23</v>
      </c>
      <c r="J24" s="88"/>
    </row>
    <row r="25" spans="1:12" ht="15" x14ac:dyDescent="0.25">
      <c r="A25" s="123">
        <v>8500000</v>
      </c>
      <c r="B25" s="93"/>
      <c r="C25" s="91">
        <v>8500000</v>
      </c>
      <c r="D25" s="92"/>
      <c r="E25" s="93"/>
      <c r="F25" s="91">
        <v>2108333.41</v>
      </c>
      <c r="G25" s="92"/>
      <c r="H25" s="93"/>
      <c r="I25" s="124">
        <f>+IF(F25&gt;0,F25/C25,0)</f>
        <v>0.24803922470588238</v>
      </c>
      <c r="J25" s="125"/>
    </row>
    <row r="26" spans="1:12" ht="15.6" x14ac:dyDescent="0.3">
      <c r="A26" s="78" t="s">
        <v>24</v>
      </c>
      <c r="B26" s="79"/>
      <c r="C26" s="79"/>
      <c r="D26" s="79"/>
      <c r="E26" s="79"/>
      <c r="F26" s="79"/>
      <c r="G26" s="79"/>
      <c r="H26" s="79"/>
      <c r="I26" s="79"/>
      <c r="J26" s="80"/>
      <c r="K26" s="1"/>
    </row>
    <row r="27" spans="1:12" x14ac:dyDescent="0.3">
      <c r="A27" s="5"/>
      <c r="B27"/>
      <c r="C27" s="97" t="s">
        <v>49</v>
      </c>
      <c r="D27" s="98"/>
      <c r="E27" s="97" t="s">
        <v>90</v>
      </c>
      <c r="F27" s="98"/>
      <c r="G27" s="97" t="s">
        <v>91</v>
      </c>
      <c r="H27" s="97"/>
      <c r="I27" s="97" t="s">
        <v>25</v>
      </c>
      <c r="J27" s="99"/>
    </row>
    <row r="28" spans="1:12" ht="41.4" x14ac:dyDescent="0.3">
      <c r="A28" s="10" t="s">
        <v>26</v>
      </c>
      <c r="B28" s="11" t="s">
        <v>27</v>
      </c>
      <c r="C28" s="11" t="s">
        <v>39</v>
      </c>
      <c r="D28" s="11" t="s">
        <v>40</v>
      </c>
      <c r="E28" s="11" t="s">
        <v>43</v>
      </c>
      <c r="F28" s="11" t="s">
        <v>44</v>
      </c>
      <c r="G28" s="11" t="s">
        <v>45</v>
      </c>
      <c r="H28" s="11" t="s">
        <v>46</v>
      </c>
      <c r="I28" s="11" t="s">
        <v>47</v>
      </c>
      <c r="J28" s="12" t="s">
        <v>48</v>
      </c>
      <c r="K28" s="40" t="s">
        <v>81</v>
      </c>
      <c r="L28" s="40" t="s">
        <v>82</v>
      </c>
    </row>
    <row r="29" spans="1:12" ht="78" customHeight="1" x14ac:dyDescent="0.3">
      <c r="A29" s="13" t="s">
        <v>79</v>
      </c>
      <c r="B29" s="14" t="s">
        <v>80</v>
      </c>
      <c r="C29" s="15">
        <v>4</v>
      </c>
      <c r="D29" s="16">
        <v>8500000</v>
      </c>
      <c r="E29" s="48">
        <v>1</v>
      </c>
      <c r="F29" s="48">
        <v>2125000</v>
      </c>
      <c r="G29" s="48">
        <v>1</v>
      </c>
      <c r="H29" s="48">
        <v>2108333.41</v>
      </c>
      <c r="I29" s="18">
        <f>IF(G29&gt;0,G29/C29,0)</f>
        <v>0.25</v>
      </c>
      <c r="J29" s="52">
        <v>0.248</v>
      </c>
      <c r="K29" s="39">
        <f>Tabla136[[#This Row],[Física 
(E)]]/Tabla136[[#This Row],[Física
(C)]]-1</f>
        <v>0</v>
      </c>
      <c r="L29" s="39">
        <f>Tabla136[[#This Row],[Financiera 
 (F)]]/Tabla136[[#This Row],[Financiera
(D)]]-1</f>
        <v>-7.8431011764704683E-3</v>
      </c>
    </row>
    <row r="30" spans="1:12" ht="18.75" customHeight="1" x14ac:dyDescent="0.3">
      <c r="A30" s="68" t="s">
        <v>28</v>
      </c>
      <c r="B30" s="69"/>
      <c r="C30" s="69"/>
      <c r="D30" s="69"/>
      <c r="E30" s="69"/>
      <c r="F30" s="69"/>
      <c r="G30" s="69"/>
      <c r="H30" s="69"/>
      <c r="I30" s="69"/>
      <c r="J30" s="70"/>
    </row>
    <row r="31" spans="1:12" ht="48.75" customHeight="1" x14ac:dyDescent="0.3">
      <c r="A31" s="78" t="s">
        <v>29</v>
      </c>
      <c r="B31" s="79"/>
      <c r="C31" s="79"/>
      <c r="D31" s="79"/>
      <c r="E31" s="79"/>
      <c r="F31" s="79"/>
      <c r="G31" s="79"/>
      <c r="H31" s="79"/>
      <c r="I31" s="79"/>
      <c r="J31" s="80"/>
    </row>
    <row r="32" spans="1:12" x14ac:dyDescent="0.3">
      <c r="A32" s="20" t="s">
        <v>30</v>
      </c>
      <c r="B32" s="102" t="str" cm="1">
        <f t="array" ref="B32">+Tabla136[Producto]</f>
        <v>7788-Operadores aéreos participan en el plan de reducción de CO2 mediante la implementación de un esquema de compensaciones de emisiones</v>
      </c>
      <c r="C32" s="102"/>
      <c r="D32" s="102"/>
      <c r="E32" s="102"/>
      <c r="F32" s="102"/>
      <c r="G32" s="102"/>
      <c r="H32" s="102"/>
      <c r="I32" s="102"/>
      <c r="J32" s="103"/>
    </row>
    <row r="33" spans="1:11" x14ac:dyDescent="0.3">
      <c r="A33" s="20" t="s">
        <v>31</v>
      </c>
      <c r="B33" s="102" t="s">
        <v>86</v>
      </c>
      <c r="C33" s="102"/>
      <c r="D33" s="102"/>
      <c r="E33" s="102"/>
      <c r="F33" s="102"/>
      <c r="G33" s="102"/>
      <c r="H33" s="102"/>
      <c r="I33" s="102"/>
      <c r="J33" s="103"/>
    </row>
    <row r="34" spans="1:11" x14ac:dyDescent="0.3">
      <c r="A34" s="20" t="s">
        <v>32</v>
      </c>
      <c r="B34" s="121" t="s">
        <v>83</v>
      </c>
      <c r="C34" s="121"/>
      <c r="D34" s="121"/>
      <c r="E34" s="121"/>
      <c r="F34" s="121"/>
      <c r="G34" s="121"/>
      <c r="H34" s="121"/>
      <c r="I34" s="121"/>
      <c r="J34" s="122"/>
    </row>
    <row r="35" spans="1:11" ht="28.8" x14ac:dyDescent="0.3">
      <c r="A35" s="20" t="s">
        <v>33</v>
      </c>
      <c r="B35" s="121" t="s">
        <v>83</v>
      </c>
      <c r="C35" s="121"/>
      <c r="D35" s="121"/>
      <c r="E35" s="121"/>
      <c r="F35" s="121"/>
      <c r="G35" s="121"/>
      <c r="H35" s="121"/>
      <c r="I35" s="121"/>
      <c r="J35" s="122"/>
      <c r="K35" s="1"/>
    </row>
    <row r="36" spans="1:11" ht="27.75" customHeight="1" x14ac:dyDescent="0.3">
      <c r="A36" s="68" t="s">
        <v>34</v>
      </c>
      <c r="B36" s="69"/>
      <c r="C36" s="69"/>
      <c r="D36" s="69"/>
      <c r="E36" s="69"/>
      <c r="F36" s="69"/>
      <c r="G36" s="69"/>
      <c r="H36" s="69"/>
      <c r="I36" s="69"/>
      <c r="J36" s="70"/>
    </row>
    <row r="37" spans="1:11" ht="15.6" x14ac:dyDescent="0.3">
      <c r="A37" s="71" t="s">
        <v>35</v>
      </c>
      <c r="B37" s="72"/>
      <c r="C37" s="72"/>
      <c r="D37" s="72"/>
      <c r="E37" s="72"/>
      <c r="F37" s="72"/>
      <c r="G37" s="72"/>
      <c r="H37" s="72"/>
      <c r="I37" s="72"/>
      <c r="J37" s="73"/>
    </row>
    <row r="38" spans="1:11" ht="30.75" customHeight="1" x14ac:dyDescent="0.3">
      <c r="A38" s="74"/>
      <c r="B38" s="75"/>
      <c r="C38" s="75"/>
      <c r="D38" s="75"/>
      <c r="E38" s="75"/>
      <c r="F38" s="75"/>
      <c r="G38" s="75"/>
      <c r="H38" s="75"/>
      <c r="I38" s="75"/>
      <c r="J38" s="76"/>
    </row>
    <row r="39" spans="1:11" x14ac:dyDescent="0.3">
      <c r="A39" s="26"/>
      <c r="B39" s="26"/>
      <c r="C39" s="26"/>
      <c r="D39" s="26"/>
      <c r="E39" s="26"/>
      <c r="F39" s="26"/>
      <c r="G39" s="26"/>
      <c r="H39" s="26"/>
      <c r="I39" s="26"/>
      <c r="J39" s="26"/>
    </row>
    <row r="40" spans="1:11" x14ac:dyDescent="0.3">
      <c r="A40" s="77" t="s">
        <v>42</v>
      </c>
      <c r="B40" s="77"/>
      <c r="C40" s="77"/>
      <c r="D40" s="77"/>
      <c r="E40" s="77"/>
      <c r="F40" s="77"/>
      <c r="G40" s="77"/>
      <c r="H40" s="77"/>
      <c r="I40" s="77"/>
      <c r="J40" s="77"/>
    </row>
    <row r="41" spans="1:11" x14ac:dyDescent="0.3">
      <c r="A41" s="41"/>
      <c r="B41" s="41"/>
      <c r="C41" s="41"/>
      <c r="D41" s="41"/>
      <c r="E41" s="41"/>
      <c r="F41" s="41"/>
      <c r="G41" s="41"/>
      <c r="H41" s="41"/>
      <c r="I41" s="41"/>
      <c r="J41" s="41"/>
    </row>
    <row r="42" spans="1:11" x14ac:dyDescent="0.3">
      <c r="A42" s="29" t="s">
        <v>51</v>
      </c>
      <c r="B42" s="30">
        <f>+A25</f>
        <v>8500000</v>
      </c>
      <c r="C42" s="41"/>
      <c r="D42" s="41"/>
      <c r="E42" s="41"/>
      <c r="F42" s="41"/>
      <c r="G42"/>
      <c r="H42" s="41"/>
      <c r="I42" s="41"/>
      <c r="J42" s="41"/>
    </row>
    <row r="43" spans="1:11" x14ac:dyDescent="0.3">
      <c r="A43" s="29" t="s">
        <v>52</v>
      </c>
      <c r="B43" s="30">
        <f>+C25</f>
        <v>8500000</v>
      </c>
      <c r="I43"/>
    </row>
    <row r="44" spans="1:11" x14ac:dyDescent="0.3">
      <c r="A44" s="29" t="s">
        <v>54</v>
      </c>
      <c r="B44" s="30">
        <f>+F25</f>
        <v>2108333.41</v>
      </c>
      <c r="G44" s="63"/>
      <c r="H44" s="63"/>
      <c r="I44" s="63"/>
      <c r="J44" s="63"/>
    </row>
    <row r="45" spans="1:11" x14ac:dyDescent="0.3">
      <c r="F45" s="6" t="s">
        <v>92</v>
      </c>
      <c r="G45" s="64"/>
      <c r="H45" s="64"/>
      <c r="I45" s="64"/>
      <c r="J45" s="64"/>
    </row>
    <row r="46" spans="1:11" x14ac:dyDescent="0.3">
      <c r="E46" t="s">
        <v>93</v>
      </c>
      <c r="F46"/>
      <c r="G46"/>
      <c r="H46"/>
      <c r="I46"/>
      <c r="J46"/>
      <c r="K46"/>
    </row>
    <row r="47" spans="1:11" x14ac:dyDescent="0.3">
      <c r="E47"/>
      <c r="F47"/>
      <c r="G47"/>
      <c r="H47"/>
      <c r="I47"/>
      <c r="J47"/>
      <c r="K47"/>
    </row>
  </sheetData>
  <mergeCells count="50">
    <mergeCell ref="A4:J4"/>
    <mergeCell ref="B1:J1"/>
    <mergeCell ref="B2:C2"/>
    <mergeCell ref="D2:H2"/>
    <mergeCell ref="B3:C3"/>
    <mergeCell ref="D3:H3"/>
    <mergeCell ref="C16:J16"/>
    <mergeCell ref="A5:J5"/>
    <mergeCell ref="A6:J6"/>
    <mergeCell ref="A7:J7"/>
    <mergeCell ref="B8:J8"/>
    <mergeCell ref="B9:J9"/>
    <mergeCell ref="B10:J10"/>
    <mergeCell ref="B11:J11"/>
    <mergeCell ref="B12:J12"/>
    <mergeCell ref="A13:J13"/>
    <mergeCell ref="C14:J14"/>
    <mergeCell ref="C15:J15"/>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A36:J36"/>
    <mergeCell ref="A26:J26"/>
    <mergeCell ref="C27:D27"/>
    <mergeCell ref="E27:F27"/>
    <mergeCell ref="G27:H27"/>
    <mergeCell ref="I27:J27"/>
    <mergeCell ref="A30:J30"/>
    <mergeCell ref="A31:J31"/>
    <mergeCell ref="B32:J32"/>
    <mergeCell ref="B33:J33"/>
    <mergeCell ref="B34:J34"/>
    <mergeCell ref="B35:J35"/>
    <mergeCell ref="A37:J37"/>
    <mergeCell ref="A38:J38"/>
    <mergeCell ref="A40:J40"/>
    <mergeCell ref="G44:J44"/>
    <mergeCell ref="G45:J45"/>
  </mergeCells>
  <conditionalFormatting sqref="K29:L29">
    <cfRule type="cellIs" dxfId="67" priority="1" operator="notBetween">
      <formula>-0.05</formula>
      <formula>0.05</formula>
    </cfRule>
  </conditionalFormatting>
  <dataValidations count="16">
    <dataValidation allowBlank="1" showInputMessage="1" showErrorMessage="1" prompt="Presupuesto del programa" sqref="A25:C25 F25"/>
    <dataValidation allowBlank="1" showInputMessage="1" showErrorMessage="1" prompt="Nombre del producto" sqref="B32:J32"/>
    <dataValidation allowBlank="1" showInputMessage="1" showErrorMessage="1" prompt="Monto presupuestado para el producto" sqref="F28 E29:F29 D28:D29"/>
    <dataValidation allowBlank="1" showInputMessage="1" showErrorMessage="1" prompt="Meta anual del indicador" sqref="E28 C28:C29"/>
    <dataValidation allowBlank="1" showInputMessage="1" showErrorMessage="1" prompt="¿En qué consiste el programa?" sqref="B19:J19"/>
    <dataValidation allowBlank="1" showInputMessage="1" showErrorMessage="1" prompt="Oportunidades de mejora identificadas" sqref="A38:J39"/>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Nombre del indicador" sqref="B28:B29"/>
    <dataValidation allowBlank="1" showInputMessage="1" showErrorMessage="1" prompt="Nombre de cada producto" sqref="A28:A29"/>
  </dataValidations>
  <pageMargins left="0.7" right="0.7" top="0.75" bottom="0.75" header="0.3" footer="0.3"/>
  <pageSetup scale="63" fitToHeight="0"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L57"/>
  <sheetViews>
    <sheetView showGridLines="0" tabSelected="1" view="pageBreakPreview" zoomScale="120" zoomScaleNormal="100" zoomScaleSheetLayoutView="100" workbookViewId="0">
      <selection activeCell="B11" sqref="B11:J11"/>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7" width="12.6640625" style="6" customWidth="1"/>
    <col min="8" max="8" width="17.44140625" style="6" customWidth="1"/>
    <col min="9" max="9" width="12.6640625" style="6" customWidth="1"/>
    <col min="10" max="10" width="17.109375" style="6" customWidth="1"/>
    <col min="11" max="11" width="20.6640625" style="6" hidden="1" customWidth="1"/>
    <col min="12" max="12" width="8.44140625" hidden="1" customWidth="1"/>
    <col min="13" max="13" width="10.5546875" customWidth="1"/>
  </cols>
  <sheetData>
    <row r="1" spans="1:11" ht="21.75" customHeight="1" thickBot="1" x14ac:dyDescent="0.35">
      <c r="A1" s="21"/>
      <c r="B1" s="105" t="s">
        <v>105</v>
      </c>
      <c r="C1" s="106"/>
      <c r="D1" s="106"/>
      <c r="E1" s="106"/>
      <c r="F1" s="106"/>
      <c r="G1" s="106"/>
      <c r="H1" s="106"/>
      <c r="I1" s="106"/>
      <c r="J1" s="107"/>
      <c r="K1" s="1"/>
    </row>
    <row r="2" spans="1:11" ht="21.6" thickBot="1" x14ac:dyDescent="0.35">
      <c r="A2" s="22"/>
      <c r="B2" s="108" t="s">
        <v>0</v>
      </c>
      <c r="C2" s="109"/>
      <c r="D2" s="108" t="s">
        <v>1</v>
      </c>
      <c r="E2" s="109"/>
      <c r="F2" s="109"/>
      <c r="G2" s="109"/>
      <c r="H2" s="110"/>
      <c r="I2" s="2" t="s">
        <v>2</v>
      </c>
      <c r="J2" s="3" t="s">
        <v>3</v>
      </c>
      <c r="K2" s="1"/>
    </row>
    <row r="3" spans="1:11" ht="20.25" customHeight="1" thickBot="1" x14ac:dyDescent="0.3">
      <c r="A3" s="23"/>
      <c r="B3" s="111" t="s">
        <v>4</v>
      </c>
      <c r="C3" s="112"/>
      <c r="D3" s="111"/>
      <c r="E3" s="112"/>
      <c r="F3" s="112"/>
      <c r="G3" s="112"/>
      <c r="H3" s="113"/>
      <c r="I3" s="27"/>
      <c r="J3" s="28"/>
      <c r="K3" s="1"/>
    </row>
    <row r="4" spans="1:11" ht="9" customHeight="1" x14ac:dyDescent="0.25">
      <c r="A4" s="114"/>
      <c r="B4" s="115"/>
      <c r="C4" s="115"/>
      <c r="D4" s="116"/>
      <c r="E4" s="116"/>
      <c r="F4" s="116"/>
      <c r="G4" s="116"/>
      <c r="H4" s="116"/>
      <c r="I4" s="115"/>
      <c r="J4" s="117"/>
      <c r="K4" s="1"/>
    </row>
    <row r="5" spans="1:11" ht="3" customHeight="1" x14ac:dyDescent="0.25">
      <c r="A5" s="118"/>
      <c r="B5" s="119"/>
      <c r="C5" s="119"/>
      <c r="D5" s="119"/>
      <c r="E5" s="119"/>
      <c r="F5" s="119"/>
      <c r="G5" s="119"/>
      <c r="H5" s="119"/>
      <c r="I5" s="119"/>
      <c r="J5" s="120"/>
      <c r="K5" s="1"/>
    </row>
    <row r="6" spans="1:11" ht="15.6" x14ac:dyDescent="0.3">
      <c r="A6" s="68" t="s">
        <v>5</v>
      </c>
      <c r="B6" s="69"/>
      <c r="C6" s="69"/>
      <c r="D6" s="69"/>
      <c r="E6" s="69"/>
      <c r="F6" s="69"/>
      <c r="G6" s="69"/>
      <c r="H6" s="69"/>
      <c r="I6" s="69"/>
      <c r="J6" s="70"/>
      <c r="K6" s="1"/>
    </row>
    <row r="7" spans="1:11" ht="15.6" x14ac:dyDescent="0.3">
      <c r="A7" s="78" t="s">
        <v>6</v>
      </c>
      <c r="B7" s="79"/>
      <c r="C7" s="79"/>
      <c r="D7" s="79"/>
      <c r="E7" s="79"/>
      <c r="F7" s="79"/>
      <c r="G7" s="79"/>
      <c r="H7" s="79"/>
      <c r="I7" s="79"/>
      <c r="J7" s="80"/>
      <c r="K7" s="1"/>
    </row>
    <row r="8" spans="1:11" x14ac:dyDescent="0.3">
      <c r="A8" s="4" t="s">
        <v>7</v>
      </c>
      <c r="B8" s="104" t="s">
        <v>62</v>
      </c>
      <c r="C8" s="104"/>
      <c r="D8" s="104"/>
      <c r="E8" s="104"/>
      <c r="F8" s="104"/>
      <c r="G8" s="104"/>
      <c r="H8" s="104"/>
      <c r="I8" s="104"/>
      <c r="J8" s="104"/>
      <c r="K8" s="1"/>
    </row>
    <row r="9" spans="1:11" ht="15" customHeight="1" x14ac:dyDescent="0.3">
      <c r="A9" s="24" t="s">
        <v>36</v>
      </c>
      <c r="B9" s="104" t="s">
        <v>63</v>
      </c>
      <c r="C9" s="104"/>
      <c r="D9" s="104"/>
      <c r="E9" s="104"/>
      <c r="F9" s="104"/>
      <c r="G9" s="104"/>
      <c r="H9" s="104"/>
      <c r="I9" s="104"/>
      <c r="J9" s="104"/>
      <c r="K9" s="1"/>
    </row>
    <row r="10" spans="1:11" x14ac:dyDescent="0.3">
      <c r="A10" s="24" t="s">
        <v>37</v>
      </c>
      <c r="B10" s="104" t="s">
        <v>64</v>
      </c>
      <c r="C10" s="104"/>
      <c r="D10" s="104"/>
      <c r="E10" s="104"/>
      <c r="F10" s="104"/>
      <c r="G10" s="104"/>
      <c r="H10" s="104"/>
      <c r="I10" s="104"/>
      <c r="J10" s="104"/>
      <c r="K10" s="1"/>
    </row>
    <row r="11" spans="1:11" ht="31.5" customHeight="1" x14ac:dyDescent="0.3">
      <c r="A11" s="4" t="s">
        <v>8</v>
      </c>
      <c r="B11" s="128" t="s">
        <v>108</v>
      </c>
      <c r="C11" s="129"/>
      <c r="D11" s="129"/>
      <c r="E11" s="129"/>
      <c r="F11" s="129"/>
      <c r="G11" s="129"/>
      <c r="H11" s="129"/>
      <c r="I11" s="129"/>
      <c r="J11" s="130"/>
    </row>
    <row r="12" spans="1:11" ht="27.75" customHeight="1" x14ac:dyDescent="0.3">
      <c r="A12" s="4" t="s">
        <v>9</v>
      </c>
      <c r="B12" s="100" t="s">
        <v>109</v>
      </c>
      <c r="C12" s="100"/>
      <c r="D12" s="100"/>
      <c r="E12" s="100"/>
      <c r="F12" s="100"/>
      <c r="G12" s="100"/>
      <c r="H12" s="100"/>
      <c r="I12" s="100"/>
      <c r="J12" s="100"/>
    </row>
    <row r="13" spans="1:11" ht="15.6" x14ac:dyDescent="0.3">
      <c r="A13" s="68" t="s">
        <v>10</v>
      </c>
      <c r="B13" s="69"/>
      <c r="C13" s="69"/>
      <c r="D13" s="69"/>
      <c r="E13" s="69"/>
      <c r="F13" s="69"/>
      <c r="G13" s="69"/>
      <c r="H13" s="69"/>
      <c r="I13" s="69"/>
      <c r="J13" s="70"/>
    </row>
    <row r="14" spans="1:11" x14ac:dyDescent="0.3">
      <c r="A14" s="4" t="s">
        <v>11</v>
      </c>
      <c r="B14" s="25">
        <v>3</v>
      </c>
      <c r="C14" s="101" t="str">
        <f>IFERROR(VLOOKUP(B14,'[1]Validacion datos'!A2:B5,2,FALSE),"")</f>
        <v>DESARROLLO PRODUCTIVO</v>
      </c>
      <c r="D14" s="101"/>
      <c r="E14" s="101"/>
      <c r="F14" s="101"/>
      <c r="G14" s="101"/>
      <c r="H14" s="101"/>
      <c r="I14" s="101"/>
      <c r="J14" s="101"/>
    </row>
    <row r="15" spans="1:11" x14ac:dyDescent="0.3">
      <c r="A15" s="4" t="s">
        <v>12</v>
      </c>
      <c r="B15" s="7">
        <v>3.3</v>
      </c>
      <c r="C15" s="101" t="str">
        <f>IFERROR(VLOOKUP(B15,'[1]Validacion datos'!A8:B26,2,FALSE),"")</f>
        <v>Competitividad e innovavión en un ambiente favorable a la cooperación y la responsabilidad social</v>
      </c>
      <c r="D15" s="101"/>
      <c r="E15" s="101"/>
      <c r="F15" s="101"/>
      <c r="G15" s="101"/>
      <c r="H15" s="101"/>
      <c r="I15" s="101"/>
      <c r="J15" s="101"/>
    </row>
    <row r="16" spans="1:11" ht="25.5" customHeight="1" x14ac:dyDescent="0.3">
      <c r="A16" s="4" t="s">
        <v>13</v>
      </c>
      <c r="B16" s="8" t="s">
        <v>67</v>
      </c>
      <c r="C16" s="101" t="str">
        <f>IFERROR(VLOOKUP(B16,'[1]Validacion datos'!D8:E64,2,FALSE),"")</f>
        <v>Expandir la cobertura y mejorar la calidad y competitividad de la infraestructura y servicios de transporte, logística, orientándolos a la integración del territorio, al apoyo del desarrollo productivo a la inserción competitiva en los mercados internacionales.</v>
      </c>
      <c r="D16" s="101"/>
      <c r="E16" s="101"/>
      <c r="F16" s="101"/>
      <c r="G16" s="101"/>
      <c r="H16" s="101"/>
      <c r="I16" s="101"/>
      <c r="J16" s="101"/>
    </row>
    <row r="17" spans="1:12" ht="15.6" x14ac:dyDescent="0.3">
      <c r="A17" s="68" t="s">
        <v>14</v>
      </c>
      <c r="B17" s="69"/>
      <c r="C17" s="69"/>
      <c r="D17" s="69"/>
      <c r="E17" s="69"/>
      <c r="F17" s="69"/>
      <c r="G17" s="69"/>
      <c r="H17" s="69"/>
      <c r="I17" s="69"/>
      <c r="J17" s="70"/>
    </row>
    <row r="18" spans="1:12" x14ac:dyDescent="0.3">
      <c r="A18" s="4" t="s">
        <v>15</v>
      </c>
      <c r="B18" s="102" t="s">
        <v>68</v>
      </c>
      <c r="C18" s="102"/>
      <c r="D18" s="102"/>
      <c r="E18" s="102"/>
      <c r="F18" s="102"/>
      <c r="G18" s="102"/>
      <c r="H18" s="102"/>
      <c r="I18" s="102"/>
      <c r="J18" s="103"/>
    </row>
    <row r="19" spans="1:12" ht="30" customHeight="1" x14ac:dyDescent="0.3">
      <c r="A19" s="9" t="s">
        <v>16</v>
      </c>
      <c r="B19" s="102" t="s">
        <v>69</v>
      </c>
      <c r="C19" s="102"/>
      <c r="D19" s="102"/>
      <c r="E19" s="102"/>
      <c r="F19" s="102"/>
      <c r="G19" s="102"/>
      <c r="H19" s="102"/>
      <c r="I19" s="102"/>
      <c r="J19" s="103"/>
    </row>
    <row r="20" spans="1:12" ht="15" x14ac:dyDescent="0.25">
      <c r="A20" s="9" t="s">
        <v>17</v>
      </c>
      <c r="B20" s="102" t="s">
        <v>70</v>
      </c>
      <c r="C20" s="102"/>
      <c r="D20" s="102"/>
      <c r="E20" s="102"/>
      <c r="F20" s="102"/>
      <c r="G20" s="102"/>
      <c r="H20" s="102"/>
      <c r="I20" s="102"/>
      <c r="J20" s="103"/>
    </row>
    <row r="21" spans="1:12" ht="32.4" customHeight="1" x14ac:dyDescent="0.3">
      <c r="A21" s="9" t="s">
        <v>38</v>
      </c>
      <c r="B21" s="102" t="s">
        <v>104</v>
      </c>
      <c r="C21" s="102"/>
      <c r="D21" s="102"/>
      <c r="E21" s="102"/>
      <c r="F21" s="102"/>
      <c r="G21" s="102"/>
      <c r="H21" s="102"/>
      <c r="I21" s="102"/>
      <c r="J21" s="103"/>
      <c r="K21" s="1"/>
    </row>
    <row r="22" spans="1:12" ht="15.6" x14ac:dyDescent="0.3">
      <c r="A22" s="68" t="s">
        <v>18</v>
      </c>
      <c r="B22" s="69"/>
      <c r="C22" s="69"/>
      <c r="D22" s="69"/>
      <c r="E22" s="69"/>
      <c r="F22" s="69"/>
      <c r="G22" s="69"/>
      <c r="H22" s="69"/>
      <c r="I22" s="69"/>
      <c r="J22" s="70"/>
    </row>
    <row r="23" spans="1:12" ht="15.6" x14ac:dyDescent="0.3">
      <c r="A23" s="78" t="s">
        <v>19</v>
      </c>
      <c r="B23" s="79"/>
      <c r="C23" s="79"/>
      <c r="D23" s="79"/>
      <c r="E23" s="79"/>
      <c r="F23" s="79"/>
      <c r="G23" s="79"/>
      <c r="H23" s="79"/>
      <c r="I23" s="79"/>
      <c r="J23" s="80"/>
      <c r="K23" s="1"/>
    </row>
    <row r="24" spans="1:12" ht="15" customHeight="1" x14ac:dyDescent="0.3">
      <c r="A24" s="84" t="s">
        <v>20</v>
      </c>
      <c r="B24" s="85"/>
      <c r="C24" s="86" t="s">
        <v>21</v>
      </c>
      <c r="D24" s="87"/>
      <c r="E24" s="87"/>
      <c r="F24" s="87" t="s">
        <v>22</v>
      </c>
      <c r="G24" s="87"/>
      <c r="H24" s="85"/>
      <c r="I24" s="86" t="s">
        <v>23</v>
      </c>
      <c r="J24" s="88"/>
    </row>
    <row r="25" spans="1:12" x14ac:dyDescent="0.3">
      <c r="A25" s="89">
        <v>1246000000</v>
      </c>
      <c r="B25" s="90"/>
      <c r="C25" s="91">
        <f>+SUM(Tabla152[Financiera
(B)])</f>
        <v>1246000000</v>
      </c>
      <c r="D25" s="92"/>
      <c r="E25" s="93"/>
      <c r="F25" s="94">
        <v>619437687.67999995</v>
      </c>
      <c r="G25" s="92"/>
      <c r="H25" s="93"/>
      <c r="I25" s="95">
        <f>+IF(F25&gt;0,F25/C25,0)</f>
        <v>0.49714100134831457</v>
      </c>
      <c r="J25" s="96"/>
    </row>
    <row r="26" spans="1:12" ht="15.6" x14ac:dyDescent="0.3">
      <c r="A26" s="78" t="s">
        <v>101</v>
      </c>
      <c r="B26" s="79"/>
      <c r="C26" s="79"/>
      <c r="D26" s="79"/>
      <c r="E26" s="79"/>
      <c r="F26" s="79"/>
      <c r="G26" s="79"/>
      <c r="H26" s="79"/>
      <c r="I26" s="79"/>
      <c r="J26" s="80"/>
      <c r="K26" s="1"/>
    </row>
    <row r="27" spans="1:12" x14ac:dyDescent="0.3">
      <c r="A27" s="5"/>
      <c r="B27"/>
      <c r="C27" s="97" t="s">
        <v>49</v>
      </c>
      <c r="D27" s="98"/>
      <c r="E27" s="97" t="s">
        <v>96</v>
      </c>
      <c r="F27" s="98"/>
      <c r="G27" s="97" t="s">
        <v>97</v>
      </c>
      <c r="H27" s="97"/>
      <c r="I27" s="97" t="s">
        <v>25</v>
      </c>
      <c r="J27" s="99"/>
    </row>
    <row r="28" spans="1:12" ht="41.4" x14ac:dyDescent="0.3">
      <c r="A28" s="10" t="s">
        <v>26</v>
      </c>
      <c r="B28" s="11" t="s">
        <v>27</v>
      </c>
      <c r="C28" s="11" t="s">
        <v>39</v>
      </c>
      <c r="D28" s="11" t="s">
        <v>40</v>
      </c>
      <c r="E28" s="11" t="s">
        <v>43</v>
      </c>
      <c r="F28" s="11" t="s">
        <v>44</v>
      </c>
      <c r="G28" s="11" t="s">
        <v>45</v>
      </c>
      <c r="H28" s="11" t="s">
        <v>46</v>
      </c>
      <c r="I28" s="11" t="s">
        <v>47</v>
      </c>
      <c r="J28" s="12" t="s">
        <v>48</v>
      </c>
      <c r="K28" s="45" t="s">
        <v>88</v>
      </c>
      <c r="L28" s="45" t="s">
        <v>89</v>
      </c>
    </row>
    <row r="29" spans="1:12" ht="45.9" customHeight="1" x14ac:dyDescent="0.3">
      <c r="A29" s="13" t="s">
        <v>72</v>
      </c>
      <c r="B29" s="14" t="s">
        <v>73</v>
      </c>
      <c r="C29" s="15">
        <v>6946</v>
      </c>
      <c r="D29" s="16">
        <v>151000000</v>
      </c>
      <c r="E29" s="48">
        <v>1795</v>
      </c>
      <c r="F29" s="48">
        <v>39021739.130000003</v>
      </c>
      <c r="G29" s="49">
        <v>2202</v>
      </c>
      <c r="H29" s="54">
        <v>39060034.539999999</v>
      </c>
      <c r="I29" s="36">
        <f>IF(G29&gt;0,G29/C29,0)+Tabla15[[#This Row],[Física 
(%)
 G=E/C]]</f>
        <v>0.54074287359631446</v>
      </c>
      <c r="J29" s="19">
        <f>IF(H29&gt;0,H29/D29,0)+Tabla15[[#This Row],[Financiero 
(%) 
H=F/D]]</f>
        <v>0.48817572543046361</v>
      </c>
      <c r="K29" s="46">
        <f>(Tabla152[[#This Row],[Física 
(E)]]/Tabla152[[#This Row],[Física
(C)]])-1</f>
        <v>0.22674094707520887</v>
      </c>
      <c r="L29" s="47">
        <f>(Tabla152[[#This Row],[Financiera 
 (F)]]/Tabla152[[#This Row],[Financiera
(D)]])-1</f>
        <v>9.8138655154289545E-4</v>
      </c>
    </row>
    <row r="30" spans="1:12" ht="55.5" customHeight="1" x14ac:dyDescent="0.3">
      <c r="A30" s="13" t="s">
        <v>74</v>
      </c>
      <c r="B30" s="14" t="s">
        <v>75</v>
      </c>
      <c r="C30" s="33">
        <v>12</v>
      </c>
      <c r="D30" s="16">
        <v>8000000</v>
      </c>
      <c r="E30" s="50">
        <v>3</v>
      </c>
      <c r="F30" s="50">
        <v>2000000</v>
      </c>
      <c r="G30" s="51">
        <v>3</v>
      </c>
      <c r="H30" s="54">
        <v>2025000.03</v>
      </c>
      <c r="I30" s="36">
        <f>IF(G30&gt;0,G30/C30,0)+Tabla15[[#This Row],[Física 
(%)
 G=E/C]]</f>
        <v>0.5</v>
      </c>
      <c r="J30" s="19">
        <f>IF(H30&gt;0,H30/D30,0)+Tabla15[[#This Row],[Física 
(%)
 G=E/C]]</f>
        <v>0.50312500375000002</v>
      </c>
      <c r="K30" s="46">
        <f>(Tabla152[[#This Row],[Física 
(E)]]/Tabla152[[#This Row],[Física
(C)]])-1</f>
        <v>0</v>
      </c>
      <c r="L30" s="47">
        <f>(Tabla152[[#This Row],[Financiera 
 (F)]]/Tabla152[[#This Row],[Financiera
(D)]])-1</f>
        <v>1.2500015000000086E-2</v>
      </c>
    </row>
    <row r="31" spans="1:12" ht="66.900000000000006" customHeight="1" x14ac:dyDescent="0.3">
      <c r="A31" s="13" t="s">
        <v>76</v>
      </c>
      <c r="B31" s="32" t="s">
        <v>77</v>
      </c>
      <c r="C31" s="33">
        <v>283400</v>
      </c>
      <c r="D31" s="16">
        <v>1087000000</v>
      </c>
      <c r="E31" s="50">
        <v>69710</v>
      </c>
      <c r="F31" s="50">
        <v>267377452.36000001</v>
      </c>
      <c r="G31" s="51">
        <v>63304</v>
      </c>
      <c r="H31" s="54">
        <v>271142325.44999999</v>
      </c>
      <c r="I31" s="36">
        <f>IF(G31&gt;0,G31/C31,0)+Tabla15[[#This Row],[Física 
(%)
 G=E/C]]</f>
        <v>0.46085744530698658</v>
      </c>
      <c r="J31" s="19">
        <f>IF(H31&gt;0,H31/D31,0)+Tabla15[[#This Row],[Financiero 
(%) 
H=F/D]]</f>
        <v>0.498340961775529</v>
      </c>
      <c r="K31" s="46">
        <f>(Tabla152[[#This Row],[Física 
(E)]]/Tabla152[[#This Row],[Física
(C)]])-1</f>
        <v>-9.1894993544685111E-2</v>
      </c>
      <c r="L31" s="47">
        <f>(Tabla152[[#This Row],[Financiera 
 (F)]]/Tabla152[[#This Row],[Financiera
(D)]])-1</f>
        <v>1.4080742623468812E-2</v>
      </c>
    </row>
    <row r="32" spans="1:12" ht="18.75" customHeight="1" x14ac:dyDescent="0.3">
      <c r="A32" s="68" t="s">
        <v>28</v>
      </c>
      <c r="B32" s="69"/>
      <c r="C32" s="69"/>
      <c r="D32" s="69"/>
      <c r="E32" s="69"/>
      <c r="F32" s="69"/>
      <c r="G32" s="69"/>
      <c r="H32" s="69"/>
      <c r="I32" s="69"/>
      <c r="J32" s="70"/>
    </row>
    <row r="33" spans="1:11" ht="48.75" customHeight="1" x14ac:dyDescent="0.3">
      <c r="A33" s="78" t="s">
        <v>29</v>
      </c>
      <c r="B33" s="79"/>
      <c r="C33" s="79"/>
      <c r="D33" s="79"/>
      <c r="E33" s="79"/>
      <c r="F33" s="79"/>
      <c r="G33" s="79"/>
      <c r="H33" s="79"/>
      <c r="I33" s="79"/>
      <c r="J33" s="80"/>
    </row>
    <row r="34" spans="1:11" x14ac:dyDescent="0.3">
      <c r="A34" s="20" t="s">
        <v>30</v>
      </c>
      <c r="B34" s="81" t="str">
        <f>+A29</f>
        <v>6761-Personas físicas y jurídicas reciben certificaciones aeronáuticas</v>
      </c>
      <c r="C34" s="82"/>
      <c r="D34" s="82"/>
      <c r="E34" s="82"/>
      <c r="F34" s="82"/>
      <c r="G34" s="82"/>
      <c r="H34" s="82"/>
      <c r="I34" s="82"/>
      <c r="J34" s="83"/>
    </row>
    <row r="35" spans="1:11" ht="37.200000000000003" customHeight="1" x14ac:dyDescent="0.3">
      <c r="A35" s="20" t="s">
        <v>31</v>
      </c>
      <c r="B35" s="82" t="s">
        <v>84</v>
      </c>
      <c r="C35" s="82"/>
      <c r="D35" s="82"/>
      <c r="E35" s="82"/>
      <c r="F35" s="82"/>
      <c r="G35" s="82"/>
      <c r="H35" s="82"/>
      <c r="I35" s="82"/>
      <c r="J35" s="83"/>
    </row>
    <row r="36" spans="1:11" x14ac:dyDescent="0.3">
      <c r="A36" s="20" t="s">
        <v>32</v>
      </c>
      <c r="B36" s="66" t="s">
        <v>83</v>
      </c>
      <c r="C36" s="66"/>
      <c r="D36" s="66"/>
      <c r="E36" s="66"/>
      <c r="F36" s="66"/>
      <c r="G36" s="66"/>
      <c r="H36" s="66"/>
      <c r="I36" s="66"/>
      <c r="J36" s="67"/>
    </row>
    <row r="37" spans="1:11" ht="73.95" customHeight="1" x14ac:dyDescent="0.3">
      <c r="A37" s="20" t="s">
        <v>33</v>
      </c>
      <c r="B37" s="66" t="s">
        <v>110</v>
      </c>
      <c r="C37" s="66"/>
      <c r="D37" s="66"/>
      <c r="E37" s="66"/>
      <c r="F37" s="66"/>
      <c r="G37" s="66"/>
      <c r="H37" s="66"/>
      <c r="I37" s="66"/>
      <c r="J37" s="67"/>
      <c r="K37" s="1"/>
    </row>
    <row r="38" spans="1:11" x14ac:dyDescent="0.3">
      <c r="A38" s="20" t="s">
        <v>30</v>
      </c>
      <c r="B38" s="82" t="str">
        <f>+A30</f>
        <v>7787-Operadores de aviación general participan del plan de fomento de la aviación general</v>
      </c>
      <c r="C38" s="82"/>
      <c r="D38" s="82"/>
      <c r="E38" s="82"/>
      <c r="F38" s="82"/>
      <c r="G38" s="82"/>
      <c r="H38" s="82"/>
      <c r="I38" s="82"/>
      <c r="J38" s="83"/>
    </row>
    <row r="39" spans="1:11" ht="25.2" customHeight="1" x14ac:dyDescent="0.3">
      <c r="A39" s="20" t="s">
        <v>31</v>
      </c>
      <c r="B39" s="82" t="s">
        <v>85</v>
      </c>
      <c r="C39" s="82"/>
      <c r="D39" s="82"/>
      <c r="E39" s="82"/>
      <c r="F39" s="82"/>
      <c r="G39" s="82"/>
      <c r="H39" s="82"/>
      <c r="I39" s="82"/>
      <c r="J39" s="83"/>
    </row>
    <row r="40" spans="1:11" x14ac:dyDescent="0.3">
      <c r="A40" s="20" t="s">
        <v>32</v>
      </c>
      <c r="B40" s="66" t="s">
        <v>83</v>
      </c>
      <c r="C40" s="66"/>
      <c r="D40" s="66"/>
      <c r="E40" s="66"/>
      <c r="F40" s="66"/>
      <c r="G40" s="66"/>
      <c r="H40" s="66"/>
      <c r="I40" s="66"/>
      <c r="J40" s="67"/>
    </row>
    <row r="41" spans="1:11" ht="39.6" customHeight="1" x14ac:dyDescent="0.3">
      <c r="A41" s="20" t="s">
        <v>33</v>
      </c>
      <c r="B41" s="66" t="s">
        <v>83</v>
      </c>
      <c r="C41" s="66"/>
      <c r="D41" s="66"/>
      <c r="E41" s="66"/>
      <c r="F41" s="66"/>
      <c r="G41" s="66"/>
      <c r="H41" s="66"/>
      <c r="I41" s="66"/>
      <c r="J41" s="67"/>
      <c r="K41" s="1"/>
    </row>
    <row r="42" spans="1:11" ht="27.75" customHeight="1" x14ac:dyDescent="0.3">
      <c r="A42" s="20" t="s">
        <v>30</v>
      </c>
      <c r="B42" s="82" t="str">
        <f>+A31</f>
        <v>7789-Usuarios del espacio aéreo dominicano reciben servicios de navegación aérea, garantizando la seguridad operacional</v>
      </c>
      <c r="C42" s="82"/>
      <c r="D42" s="82"/>
      <c r="E42" s="82"/>
      <c r="F42" s="82"/>
      <c r="G42" s="82"/>
      <c r="H42" s="82"/>
      <c r="I42" s="82"/>
      <c r="J42" s="83"/>
    </row>
    <row r="43" spans="1:11" ht="14.4" customHeight="1" x14ac:dyDescent="0.3">
      <c r="A43" s="20" t="s">
        <v>31</v>
      </c>
      <c r="B43" s="82" t="s">
        <v>87</v>
      </c>
      <c r="C43" s="82"/>
      <c r="D43" s="82"/>
      <c r="E43" s="82"/>
      <c r="F43" s="82"/>
      <c r="G43" s="82"/>
      <c r="H43" s="82"/>
      <c r="I43" s="82"/>
      <c r="J43" s="83"/>
    </row>
    <row r="44" spans="1:11" ht="30.75" customHeight="1" x14ac:dyDescent="0.3">
      <c r="A44" s="20" t="s">
        <v>32</v>
      </c>
      <c r="B44" s="66" t="s">
        <v>83</v>
      </c>
      <c r="C44" s="66"/>
      <c r="D44" s="66"/>
      <c r="E44" s="66"/>
      <c r="F44" s="66"/>
      <c r="G44" s="66"/>
      <c r="H44" s="66"/>
      <c r="I44" s="66"/>
      <c r="J44" s="67"/>
    </row>
    <row r="45" spans="1:11" ht="60" customHeight="1" x14ac:dyDescent="0.3">
      <c r="A45" s="20" t="s">
        <v>33</v>
      </c>
      <c r="B45" s="66" t="s">
        <v>111</v>
      </c>
      <c r="C45" s="66"/>
      <c r="D45" s="66"/>
      <c r="E45" s="66"/>
      <c r="F45" s="66"/>
      <c r="G45" s="66"/>
      <c r="H45" s="66"/>
      <c r="I45" s="66"/>
      <c r="J45" s="67"/>
    </row>
    <row r="46" spans="1:11" ht="15.6" x14ac:dyDescent="0.3">
      <c r="A46" s="68" t="s">
        <v>34</v>
      </c>
      <c r="B46" s="69"/>
      <c r="C46" s="69"/>
      <c r="D46" s="69"/>
      <c r="E46" s="69"/>
      <c r="F46" s="69"/>
      <c r="G46" s="69"/>
      <c r="H46" s="69"/>
      <c r="I46" s="69"/>
      <c r="J46" s="70"/>
    </row>
    <row r="47" spans="1:11" ht="15.6" x14ac:dyDescent="0.3">
      <c r="A47" s="71" t="s">
        <v>35</v>
      </c>
      <c r="B47" s="72"/>
      <c r="C47" s="72"/>
      <c r="D47" s="72"/>
      <c r="E47" s="72"/>
      <c r="F47" s="72"/>
      <c r="G47" s="72"/>
      <c r="H47" s="72"/>
      <c r="I47" s="72"/>
      <c r="J47" s="73"/>
    </row>
    <row r="48" spans="1:11" x14ac:dyDescent="0.3">
      <c r="A48" s="74" t="s">
        <v>112</v>
      </c>
      <c r="B48" s="75"/>
      <c r="C48" s="75"/>
      <c r="D48" s="75"/>
      <c r="E48" s="75"/>
      <c r="F48" s="75"/>
      <c r="G48" s="75"/>
      <c r="H48" s="75"/>
      <c r="I48" s="75"/>
      <c r="J48" s="76"/>
    </row>
    <row r="49" spans="1:12" x14ac:dyDescent="0.3">
      <c r="A49" s="26"/>
      <c r="B49" s="26"/>
      <c r="C49" s="26"/>
      <c r="D49" s="26"/>
      <c r="E49" s="26"/>
      <c r="F49" s="26"/>
      <c r="G49" s="26"/>
      <c r="H49" s="26"/>
      <c r="I49" s="26"/>
      <c r="J49" s="26"/>
    </row>
    <row r="50" spans="1:12" x14ac:dyDescent="0.3">
      <c r="A50" s="77" t="s">
        <v>42</v>
      </c>
      <c r="B50" s="77"/>
      <c r="C50" s="77"/>
      <c r="D50" s="77"/>
      <c r="E50" s="77"/>
      <c r="F50" s="77"/>
      <c r="G50" s="77"/>
      <c r="H50" s="77"/>
      <c r="I50" s="77"/>
      <c r="J50" s="77"/>
    </row>
    <row r="52" spans="1:12" x14ac:dyDescent="0.3">
      <c r="A52" s="29" t="s">
        <v>51</v>
      </c>
      <c r="B52" s="30">
        <v>1246000000</v>
      </c>
      <c r="F52"/>
      <c r="G52" s="63"/>
      <c r="H52" s="63"/>
      <c r="I52" s="63"/>
      <c r="J52" s="63"/>
    </row>
    <row r="53" spans="1:12" x14ac:dyDescent="0.3">
      <c r="A53" s="29" t="s">
        <v>52</v>
      </c>
      <c r="B53" s="30">
        <f>+C25</f>
        <v>1246000000</v>
      </c>
      <c r="G53" s="65"/>
      <c r="H53" s="65"/>
      <c r="I53" s="65"/>
      <c r="J53" s="65"/>
    </row>
    <row r="54" spans="1:12" ht="15" customHeight="1" x14ac:dyDescent="0.3">
      <c r="A54" s="29" t="s">
        <v>54</v>
      </c>
      <c r="B54" s="62">
        <f>+F25</f>
        <v>619437687.67999995</v>
      </c>
      <c r="H54" s="63"/>
      <c r="I54" s="63"/>
      <c r="J54" s="63"/>
      <c r="K54" s="63"/>
    </row>
    <row r="55" spans="1:12" ht="15" customHeight="1" x14ac:dyDescent="0.3">
      <c r="A55" s="43"/>
      <c r="B55" s="44"/>
      <c r="G55" s="6" t="s">
        <v>92</v>
      </c>
      <c r="H55" s="64"/>
      <c r="I55" s="64"/>
      <c r="J55" s="64"/>
      <c r="K55" s="64"/>
      <c r="L55" s="42"/>
    </row>
    <row r="56" spans="1:12" ht="15" customHeight="1" x14ac:dyDescent="0.3">
      <c r="A56" s="43"/>
      <c r="B56" s="44"/>
      <c r="E56"/>
      <c r="F56" t="s">
        <v>93</v>
      </c>
      <c r="G56"/>
      <c r="H56"/>
      <c r="I56"/>
      <c r="J56"/>
      <c r="K56"/>
    </row>
    <row r="57" spans="1:12" ht="14.4" customHeight="1" x14ac:dyDescent="0.3">
      <c r="E57"/>
      <c r="F57"/>
      <c r="G57"/>
      <c r="H57"/>
      <c r="I57"/>
      <c r="J57"/>
      <c r="K57"/>
    </row>
  </sheetData>
  <mergeCells count="60">
    <mergeCell ref="G53:J53"/>
    <mergeCell ref="H54:K54"/>
    <mergeCell ref="H55:K55"/>
    <mergeCell ref="B45:J45"/>
    <mergeCell ref="A46:J46"/>
    <mergeCell ref="A47:J47"/>
    <mergeCell ref="A48:J48"/>
    <mergeCell ref="A50:J50"/>
    <mergeCell ref="G52:J52"/>
    <mergeCell ref="B44:J44"/>
    <mergeCell ref="A33:J33"/>
    <mergeCell ref="B34:J34"/>
    <mergeCell ref="B35:J35"/>
    <mergeCell ref="B36:J36"/>
    <mergeCell ref="B37:J37"/>
    <mergeCell ref="B38:J38"/>
    <mergeCell ref="B39:J39"/>
    <mergeCell ref="B40:J40"/>
    <mergeCell ref="B41:J41"/>
    <mergeCell ref="B42:J42"/>
    <mergeCell ref="B43:J43"/>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2:J22"/>
    <mergeCell ref="B11:J11"/>
    <mergeCell ref="B12:J12"/>
    <mergeCell ref="A13:J13"/>
    <mergeCell ref="C14:J14"/>
    <mergeCell ref="C15:J15"/>
    <mergeCell ref="C16:J16"/>
    <mergeCell ref="A17:J17"/>
    <mergeCell ref="B18:J18"/>
    <mergeCell ref="B19:J19"/>
    <mergeCell ref="B20:J20"/>
    <mergeCell ref="B21:J21"/>
    <mergeCell ref="B10:J10"/>
    <mergeCell ref="B1:J1"/>
    <mergeCell ref="B2:C2"/>
    <mergeCell ref="D2:H2"/>
    <mergeCell ref="B3:C3"/>
    <mergeCell ref="D3:H3"/>
    <mergeCell ref="A4:J4"/>
    <mergeCell ref="A5:J5"/>
    <mergeCell ref="A6:J6"/>
    <mergeCell ref="A7:J7"/>
    <mergeCell ref="B8:J8"/>
    <mergeCell ref="B9:J9"/>
  </mergeCells>
  <dataValidations count="16">
    <dataValidation allowBlank="1" showInputMessage="1" showErrorMessage="1" prompt="Monto presupuestado para el producto" sqref="D28:D31 E29:E31 F28:F29"/>
    <dataValidation allowBlank="1" showInputMessage="1" showErrorMessage="1" prompt="Meta anual del indicador" sqref="E28 C28:C31"/>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48:J49"/>
    <dataValidation allowBlank="1" showInputMessage="1" showErrorMessage="1" prompt="De existir desvío, explicar razones." sqref="B37:J45"/>
    <dataValidation allowBlank="1" showInputMessage="1" showErrorMessage="1" prompt="1. Describir lo plasmado en el presupuesto_x000a_2. Describir lo alcanzado en términos financieros y de producción " sqref="B40:J40 B36:J36 B44:J44"/>
    <dataValidation allowBlank="1" showInputMessage="1" showErrorMessage="1" prompt="¿En qué consiste el producto? su objetivo" sqref="B39:J39 B35:J35 B43:J43"/>
    <dataValidation allowBlank="1" showInputMessage="1" showErrorMessage="1" prompt="Nombre del producto" sqref="B38:J38 B34:J34 B42:J4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 allowBlank="1" showInputMessage="1" showErrorMessage="1" prompt="Monto ejecutado en el trimestre" sqref="H28:H31 F30"/>
    <dataValidation allowBlank="1" showInputMessage="1" showErrorMessage="1" prompt="Meta alcanzada en el trimestre" sqref="G28:G31"/>
    <dataValidation allowBlank="1" showInputMessage="1" showErrorMessage="1" prompt="Nombre del indicador" sqref="B28:B31"/>
    <dataValidation allowBlank="1" showInputMessage="1" showErrorMessage="1" prompt="Nombre de cada producto" sqref="A28:A31"/>
  </dataValidations>
  <printOptions horizontalCentered="1" verticalCentered="1"/>
  <pageMargins left="0.7" right="0.7" top="0.75" bottom="0.75" header="0.3" footer="0.3"/>
  <pageSetup scale="51" orientation="portrait" r:id="rId1"/>
  <rowBreaks count="1" manualBreakCount="1">
    <brk id="31" max="9"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33" zoomScaleNormal="100" zoomScaleSheetLayoutView="100" workbookViewId="0">
      <selection activeCell="A42" sqref="A42:J42"/>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7" width="12.6640625" style="6" customWidth="1"/>
    <col min="8" max="8" width="13.44140625" style="6" bestFit="1" customWidth="1"/>
    <col min="9" max="10" width="12.6640625" style="6" customWidth="1"/>
    <col min="11" max="11" width="10.88671875" style="6"/>
  </cols>
  <sheetData>
    <row r="1" spans="1:11" ht="21.6" thickBot="1" x14ac:dyDescent="0.35">
      <c r="A1" s="21"/>
      <c r="B1" s="105" t="s">
        <v>59</v>
      </c>
      <c r="C1" s="106"/>
      <c r="D1" s="106"/>
      <c r="E1" s="106"/>
      <c r="F1" s="106"/>
      <c r="G1" s="106"/>
      <c r="H1" s="106"/>
      <c r="I1" s="106"/>
      <c r="J1" s="107"/>
      <c r="K1" s="1"/>
    </row>
    <row r="2" spans="1:11" ht="21.6" thickBot="1" x14ac:dyDescent="0.35">
      <c r="A2" s="22"/>
      <c r="B2" s="108" t="s">
        <v>0</v>
      </c>
      <c r="C2" s="109"/>
      <c r="D2" s="108" t="s">
        <v>1</v>
      </c>
      <c r="E2" s="109"/>
      <c r="F2" s="109"/>
      <c r="G2" s="109"/>
      <c r="H2" s="110"/>
      <c r="I2" s="2" t="s">
        <v>2</v>
      </c>
      <c r="J2" s="3" t="s">
        <v>3</v>
      </c>
      <c r="K2" s="1"/>
    </row>
    <row r="3" spans="1:11" ht="20.25" customHeight="1" thickBot="1" x14ac:dyDescent="0.3">
      <c r="A3" s="23"/>
      <c r="B3" s="111" t="s">
        <v>4</v>
      </c>
      <c r="C3" s="112"/>
      <c r="D3" s="111"/>
      <c r="E3" s="112"/>
      <c r="F3" s="112"/>
      <c r="G3" s="112"/>
      <c r="H3" s="113"/>
      <c r="I3" s="27"/>
      <c r="J3" s="28"/>
      <c r="K3" s="1"/>
    </row>
    <row r="4" spans="1:11" ht="9" customHeight="1" x14ac:dyDescent="0.25">
      <c r="A4" s="114"/>
      <c r="B4" s="115"/>
      <c r="C4" s="115"/>
      <c r="D4" s="116"/>
      <c r="E4" s="116"/>
      <c r="F4" s="116"/>
      <c r="G4" s="116"/>
      <c r="H4" s="116"/>
      <c r="I4" s="115"/>
      <c r="J4" s="117"/>
      <c r="K4" s="1"/>
    </row>
    <row r="5" spans="1:11" ht="3" customHeight="1" x14ac:dyDescent="0.25">
      <c r="A5" s="118"/>
      <c r="B5" s="119"/>
      <c r="C5" s="119"/>
      <c r="D5" s="119"/>
      <c r="E5" s="119"/>
      <c r="F5" s="119"/>
      <c r="G5" s="119"/>
      <c r="H5" s="119"/>
      <c r="I5" s="119"/>
      <c r="J5" s="120"/>
      <c r="K5" s="1"/>
    </row>
    <row r="6" spans="1:11" ht="15.6" x14ac:dyDescent="0.3">
      <c r="A6" s="68" t="s">
        <v>5</v>
      </c>
      <c r="B6" s="69"/>
      <c r="C6" s="69"/>
      <c r="D6" s="69"/>
      <c r="E6" s="69"/>
      <c r="F6" s="69"/>
      <c r="G6" s="69"/>
      <c r="H6" s="69"/>
      <c r="I6" s="69"/>
      <c r="J6" s="70"/>
      <c r="K6" s="1"/>
    </row>
    <row r="7" spans="1:11" ht="15.6" x14ac:dyDescent="0.3">
      <c r="A7" s="78" t="s">
        <v>6</v>
      </c>
      <c r="B7" s="79"/>
      <c r="C7" s="79"/>
      <c r="D7" s="79"/>
      <c r="E7" s="79"/>
      <c r="F7" s="79"/>
      <c r="G7" s="79"/>
      <c r="H7" s="79"/>
      <c r="I7" s="79"/>
      <c r="J7" s="80"/>
      <c r="K7" s="1"/>
    </row>
    <row r="8" spans="1:11" x14ac:dyDescent="0.3">
      <c r="A8" s="4" t="s">
        <v>7</v>
      </c>
      <c r="B8" s="104" t="s">
        <v>62</v>
      </c>
      <c r="C8" s="104"/>
      <c r="D8" s="104"/>
      <c r="E8" s="104"/>
      <c r="F8" s="104"/>
      <c r="G8" s="104"/>
      <c r="H8" s="104"/>
      <c r="I8" s="104"/>
      <c r="J8" s="104"/>
      <c r="K8" s="1"/>
    </row>
    <row r="9" spans="1:11" ht="15" customHeight="1" x14ac:dyDescent="0.3">
      <c r="A9" s="24" t="s">
        <v>36</v>
      </c>
      <c r="B9" s="104" t="s">
        <v>63</v>
      </c>
      <c r="C9" s="104"/>
      <c r="D9" s="104"/>
      <c r="E9" s="104"/>
      <c r="F9" s="104"/>
      <c r="G9" s="104"/>
      <c r="H9" s="104"/>
      <c r="I9" s="104"/>
      <c r="J9" s="104"/>
      <c r="K9" s="1"/>
    </row>
    <row r="10" spans="1:11" ht="15" x14ac:dyDescent="0.25">
      <c r="A10" s="24" t="s">
        <v>37</v>
      </c>
      <c r="B10" s="104" t="s">
        <v>64</v>
      </c>
      <c r="C10" s="104"/>
      <c r="D10" s="104"/>
      <c r="E10" s="104"/>
      <c r="F10" s="104"/>
      <c r="G10" s="104"/>
      <c r="H10" s="104"/>
      <c r="I10" s="104"/>
      <c r="J10" s="104"/>
      <c r="K10" s="1"/>
    </row>
    <row r="11" spans="1:11" ht="31.5" customHeight="1" x14ac:dyDescent="0.3">
      <c r="A11" s="4" t="s">
        <v>8</v>
      </c>
      <c r="B11" s="100" t="s">
        <v>65</v>
      </c>
      <c r="C11" s="100"/>
      <c r="D11" s="100"/>
      <c r="E11" s="100"/>
      <c r="F11" s="100"/>
      <c r="G11" s="100"/>
      <c r="H11" s="100"/>
      <c r="I11" s="100"/>
      <c r="J11" s="100"/>
    </row>
    <row r="12" spans="1:11" ht="27.75" customHeight="1" x14ac:dyDescent="0.3">
      <c r="A12" s="4" t="s">
        <v>9</v>
      </c>
      <c r="B12" s="100" t="s">
        <v>66</v>
      </c>
      <c r="C12" s="100"/>
      <c r="D12" s="100"/>
      <c r="E12" s="100"/>
      <c r="F12" s="100"/>
      <c r="G12" s="100"/>
      <c r="H12" s="100"/>
      <c r="I12" s="100"/>
      <c r="J12" s="100"/>
    </row>
    <row r="13" spans="1:11" ht="15.6" x14ac:dyDescent="0.3">
      <c r="A13" s="68" t="s">
        <v>10</v>
      </c>
      <c r="B13" s="69"/>
      <c r="C13" s="69"/>
      <c r="D13" s="69"/>
      <c r="E13" s="69"/>
      <c r="F13" s="69"/>
      <c r="G13" s="69"/>
      <c r="H13" s="69"/>
      <c r="I13" s="69"/>
      <c r="J13" s="70"/>
    </row>
    <row r="14" spans="1:11" x14ac:dyDescent="0.3">
      <c r="A14" s="4" t="s">
        <v>11</v>
      </c>
      <c r="B14" s="25">
        <v>3</v>
      </c>
      <c r="C14" s="101" t="str">
        <f>IFERROR(VLOOKUP(B14,'[1]Validacion datos'!A2:B5,2,FALSE),"")</f>
        <v>DESARROLLO PRODUCTIVO</v>
      </c>
      <c r="D14" s="101"/>
      <c r="E14" s="101"/>
      <c r="F14" s="101"/>
      <c r="G14" s="101"/>
      <c r="H14" s="101"/>
      <c r="I14" s="101"/>
      <c r="J14" s="101"/>
    </row>
    <row r="15" spans="1:11" x14ac:dyDescent="0.3">
      <c r="A15" s="4" t="s">
        <v>12</v>
      </c>
      <c r="B15" s="7">
        <v>3.3</v>
      </c>
      <c r="C15" s="101" t="str">
        <f>IFERROR(VLOOKUP(B15,'[1]Validacion datos'!A8:B26,2,FALSE),"")</f>
        <v>Competitividad e innovavión en un ambiente favorable a la cooperación y la responsabilidad social</v>
      </c>
      <c r="D15" s="101"/>
      <c r="E15" s="101"/>
      <c r="F15" s="101"/>
      <c r="G15" s="101"/>
      <c r="H15" s="101"/>
      <c r="I15" s="101"/>
      <c r="J15" s="101"/>
    </row>
    <row r="16" spans="1:11" ht="25.5" customHeight="1" x14ac:dyDescent="0.3">
      <c r="A16" s="4" t="s">
        <v>13</v>
      </c>
      <c r="B16" s="8" t="s">
        <v>67</v>
      </c>
      <c r="C16" s="101" t="str">
        <f>IFERROR(VLOOKUP(B16,'[1]Validacion datos'!D8:E64,2,FALSE),"")</f>
        <v>Expandir la cobertura y mejorar la calidad y competitividad de la infraestructura y servicios de transporte, logística, orientándolos a la integración del territorio, al apoyo del desarrollo productivo a la inserción competitiva en los mercados internacionales.</v>
      </c>
      <c r="D16" s="101"/>
      <c r="E16" s="101"/>
      <c r="F16" s="101"/>
      <c r="G16" s="101"/>
      <c r="H16" s="101"/>
      <c r="I16" s="101"/>
      <c r="J16" s="101"/>
    </row>
    <row r="17" spans="1:11" ht="15.6" x14ac:dyDescent="0.3">
      <c r="A17" s="68" t="s">
        <v>14</v>
      </c>
      <c r="B17" s="69"/>
      <c r="C17" s="69"/>
      <c r="D17" s="69"/>
      <c r="E17" s="69"/>
      <c r="F17" s="69"/>
      <c r="G17" s="69"/>
      <c r="H17" s="69"/>
      <c r="I17" s="69"/>
      <c r="J17" s="70"/>
    </row>
    <row r="18" spans="1:11" x14ac:dyDescent="0.3">
      <c r="A18" s="4" t="s">
        <v>15</v>
      </c>
      <c r="B18" s="102" t="s">
        <v>68</v>
      </c>
      <c r="C18" s="102"/>
      <c r="D18" s="102"/>
      <c r="E18" s="102"/>
      <c r="F18" s="102"/>
      <c r="G18" s="102"/>
      <c r="H18" s="102"/>
      <c r="I18" s="102"/>
      <c r="J18" s="103"/>
    </row>
    <row r="19" spans="1:11" ht="30" customHeight="1" x14ac:dyDescent="0.3">
      <c r="A19" s="9" t="s">
        <v>16</v>
      </c>
      <c r="B19" s="102" t="s">
        <v>69</v>
      </c>
      <c r="C19" s="102"/>
      <c r="D19" s="102"/>
      <c r="E19" s="102"/>
      <c r="F19" s="102"/>
      <c r="G19" s="102"/>
      <c r="H19" s="102"/>
      <c r="I19" s="102"/>
      <c r="J19" s="103"/>
    </row>
    <row r="20" spans="1:11" ht="15" x14ac:dyDescent="0.25">
      <c r="A20" s="9" t="s">
        <v>17</v>
      </c>
      <c r="B20" s="102" t="s">
        <v>70</v>
      </c>
      <c r="C20" s="102"/>
      <c r="D20" s="102"/>
      <c r="E20" s="102"/>
      <c r="F20" s="102"/>
      <c r="G20" s="102"/>
      <c r="H20" s="102"/>
      <c r="I20" s="102"/>
      <c r="J20" s="103"/>
    </row>
    <row r="21" spans="1:11" ht="32.4" customHeight="1" x14ac:dyDescent="0.3">
      <c r="A21" s="9" t="s">
        <v>38</v>
      </c>
      <c r="B21" s="102" t="s">
        <v>71</v>
      </c>
      <c r="C21" s="102"/>
      <c r="D21" s="102"/>
      <c r="E21" s="102"/>
      <c r="F21" s="102"/>
      <c r="G21" s="102"/>
      <c r="H21" s="102"/>
      <c r="I21" s="102"/>
      <c r="J21" s="103"/>
      <c r="K21" s="1"/>
    </row>
    <row r="22" spans="1:11" ht="15.6" x14ac:dyDescent="0.3">
      <c r="A22" s="68" t="s">
        <v>18</v>
      </c>
      <c r="B22" s="69"/>
      <c r="C22" s="69"/>
      <c r="D22" s="69"/>
      <c r="E22" s="69"/>
      <c r="F22" s="69"/>
      <c r="G22" s="69"/>
      <c r="H22" s="69"/>
      <c r="I22" s="69"/>
      <c r="J22" s="70"/>
    </row>
    <row r="23" spans="1:11" ht="15.6" x14ac:dyDescent="0.3">
      <c r="A23" s="78" t="s">
        <v>19</v>
      </c>
      <c r="B23" s="79"/>
      <c r="C23" s="79"/>
      <c r="D23" s="79"/>
      <c r="E23" s="79"/>
      <c r="F23" s="79"/>
      <c r="G23" s="79"/>
      <c r="H23" s="79"/>
      <c r="I23" s="79"/>
      <c r="J23" s="80"/>
      <c r="K23" s="1"/>
    </row>
    <row r="24" spans="1:11" ht="15" customHeight="1" x14ac:dyDescent="0.3">
      <c r="A24" s="84" t="s">
        <v>20</v>
      </c>
      <c r="B24" s="85"/>
      <c r="C24" s="86" t="s">
        <v>21</v>
      </c>
      <c r="D24" s="87"/>
      <c r="E24" s="87"/>
      <c r="F24" s="87" t="s">
        <v>22</v>
      </c>
      <c r="G24" s="87"/>
      <c r="H24" s="85"/>
      <c r="I24" s="86" t="s">
        <v>23</v>
      </c>
      <c r="J24" s="88"/>
    </row>
    <row r="25" spans="1:11" ht="15" x14ac:dyDescent="0.25">
      <c r="A25" s="89">
        <v>253456268</v>
      </c>
      <c r="B25" s="90"/>
      <c r="C25" s="91">
        <v>333372759</v>
      </c>
      <c r="D25" s="92"/>
      <c r="E25" s="93"/>
      <c r="F25" s="91">
        <v>300848693.76999998</v>
      </c>
      <c r="G25" s="92"/>
      <c r="H25" s="93"/>
      <c r="I25" s="95">
        <f>+IF(F25&gt;0,F25/C25,0)</f>
        <v>0.9024393434917698</v>
      </c>
      <c r="J25" s="96"/>
    </row>
    <row r="26" spans="1:11" ht="15.6" x14ac:dyDescent="0.3">
      <c r="A26" s="78" t="s">
        <v>24</v>
      </c>
      <c r="B26" s="79"/>
      <c r="C26" s="79"/>
      <c r="D26" s="79"/>
      <c r="E26" s="79"/>
      <c r="F26" s="79"/>
      <c r="G26" s="79"/>
      <c r="H26" s="79"/>
      <c r="I26" s="79"/>
      <c r="J26" s="80"/>
      <c r="K26" s="1"/>
    </row>
    <row r="27" spans="1:11" x14ac:dyDescent="0.3">
      <c r="A27" s="5"/>
      <c r="B27"/>
      <c r="C27" s="97" t="s">
        <v>49</v>
      </c>
      <c r="D27" s="98"/>
      <c r="E27" s="97" t="s">
        <v>57</v>
      </c>
      <c r="F27" s="98"/>
      <c r="G27" s="97" t="s">
        <v>58</v>
      </c>
      <c r="H27" s="97"/>
      <c r="I27" s="97" t="s">
        <v>25</v>
      </c>
      <c r="J27" s="99"/>
    </row>
    <row r="28" spans="1:11" ht="41.4" x14ac:dyDescent="0.3">
      <c r="A28" s="10" t="s">
        <v>26</v>
      </c>
      <c r="B28" s="11" t="s">
        <v>27</v>
      </c>
      <c r="C28" s="11" t="s">
        <v>39</v>
      </c>
      <c r="D28" s="11" t="s">
        <v>40</v>
      </c>
      <c r="E28" s="11" t="s">
        <v>43</v>
      </c>
      <c r="F28" s="11" t="s">
        <v>44</v>
      </c>
      <c r="G28" s="11" t="s">
        <v>45</v>
      </c>
      <c r="H28" s="11" t="s">
        <v>46</v>
      </c>
      <c r="I28" s="11" t="s">
        <v>47</v>
      </c>
      <c r="J28" s="12" t="s">
        <v>48</v>
      </c>
    </row>
    <row r="29" spans="1:11" ht="45.9" customHeight="1" x14ac:dyDescent="0.3">
      <c r="A29" s="13" t="s">
        <v>72</v>
      </c>
      <c r="B29" s="14" t="s">
        <v>73</v>
      </c>
      <c r="C29" s="15">
        <v>6237</v>
      </c>
      <c r="D29" s="16">
        <v>86702456.989999995</v>
      </c>
      <c r="E29" s="16">
        <v>1454</v>
      </c>
      <c r="F29" s="16">
        <v>20212501.600000001</v>
      </c>
      <c r="G29" s="17">
        <v>1581</v>
      </c>
      <c r="H29" s="16">
        <v>20356235.07</v>
      </c>
      <c r="I29" s="18">
        <f>IF(G29&gt;0,G29/C29,0)</f>
        <v>0.25348725348725348</v>
      </c>
      <c r="J29" s="19">
        <f>IF(H29&gt;0,H29/D29,0)</f>
        <v>0.23478267833110922</v>
      </c>
    </row>
    <row r="30" spans="1:11" ht="55.5" customHeight="1" x14ac:dyDescent="0.3">
      <c r="A30" s="31" t="s">
        <v>74</v>
      </c>
      <c r="B30" s="32" t="s">
        <v>75</v>
      </c>
      <c r="C30" s="33">
        <v>13</v>
      </c>
      <c r="D30" s="38">
        <v>68799876.010000005</v>
      </c>
      <c r="E30" s="34"/>
      <c r="F30" s="34">
        <v>1587689.08</v>
      </c>
      <c r="G30" s="35"/>
      <c r="H30" s="34">
        <v>1180505.06</v>
      </c>
      <c r="I30" s="36">
        <f t="shared" ref="I30:J31" si="0">IF(G30&gt;0,G30/C30,0)</f>
        <v>0</v>
      </c>
      <c r="J30" s="37">
        <f t="shared" si="0"/>
        <v>1.7158534701841827E-2</v>
      </c>
    </row>
    <row r="31" spans="1:11" ht="66.900000000000006" customHeight="1" x14ac:dyDescent="0.3">
      <c r="A31" s="31" t="s">
        <v>76</v>
      </c>
      <c r="B31" s="32" t="s">
        <v>77</v>
      </c>
      <c r="C31" s="33">
        <v>222538</v>
      </c>
      <c r="D31" s="34">
        <v>811066532</v>
      </c>
      <c r="E31" s="34">
        <v>59396</v>
      </c>
      <c r="F31" s="34">
        <v>217474498.58000001</v>
      </c>
      <c r="G31" s="35">
        <v>57396</v>
      </c>
      <c r="H31" s="16">
        <v>216600161.96000001</v>
      </c>
      <c r="I31" s="36">
        <f t="shared" si="0"/>
        <v>0.25791550207155634</v>
      </c>
      <c r="J31" s="37">
        <f t="shared" si="0"/>
        <v>0.26705597310973744</v>
      </c>
    </row>
    <row r="32" spans="1:11" ht="18.75" customHeight="1" x14ac:dyDescent="0.3">
      <c r="A32" s="68" t="s">
        <v>28</v>
      </c>
      <c r="B32" s="69"/>
      <c r="C32" s="69"/>
      <c r="D32" s="69"/>
      <c r="E32" s="69"/>
      <c r="F32" s="69"/>
      <c r="G32" s="69"/>
      <c r="H32" s="69"/>
      <c r="I32" s="69"/>
      <c r="J32" s="70"/>
    </row>
    <row r="33" spans="1:11" ht="48.75" customHeight="1" x14ac:dyDescent="0.3">
      <c r="A33" s="78" t="s">
        <v>29</v>
      </c>
      <c r="B33" s="79"/>
      <c r="C33" s="79"/>
      <c r="D33" s="79"/>
      <c r="E33" s="79"/>
      <c r="F33" s="79"/>
      <c r="G33" s="79"/>
      <c r="H33" s="79"/>
      <c r="I33" s="79"/>
      <c r="J33" s="80"/>
    </row>
    <row r="34" spans="1:11" ht="64.5" customHeight="1" x14ac:dyDescent="0.3">
      <c r="A34" s="20" t="s">
        <v>30</v>
      </c>
      <c r="B34" s="121" t="s">
        <v>50</v>
      </c>
      <c r="C34" s="121"/>
      <c r="D34" s="121"/>
      <c r="E34" s="121"/>
      <c r="F34" s="121"/>
      <c r="G34" s="121"/>
      <c r="H34" s="121"/>
      <c r="I34" s="121"/>
      <c r="J34" s="122"/>
    </row>
    <row r="35" spans="1:11" ht="90" customHeight="1" x14ac:dyDescent="0.3">
      <c r="A35" s="20" t="s">
        <v>31</v>
      </c>
      <c r="B35" s="121" t="s">
        <v>56</v>
      </c>
      <c r="C35" s="121"/>
      <c r="D35" s="121"/>
      <c r="E35" s="121"/>
      <c r="F35" s="121"/>
      <c r="G35" s="121"/>
      <c r="H35" s="121"/>
      <c r="I35" s="121"/>
      <c r="J35" s="122"/>
    </row>
    <row r="36" spans="1:11" x14ac:dyDescent="0.3">
      <c r="A36" s="20" t="s">
        <v>32</v>
      </c>
      <c r="B36" s="121" t="s">
        <v>60</v>
      </c>
      <c r="C36" s="121"/>
      <c r="D36" s="121"/>
      <c r="E36" s="121"/>
      <c r="F36" s="121"/>
      <c r="G36" s="121"/>
      <c r="H36" s="121"/>
      <c r="I36" s="121"/>
      <c r="J36" s="122"/>
    </row>
    <row r="37" spans="1:11" ht="28.8" x14ac:dyDescent="0.3">
      <c r="A37" s="20" t="s">
        <v>33</v>
      </c>
      <c r="B37" s="131" t="s">
        <v>61</v>
      </c>
      <c r="C37" s="131"/>
      <c r="D37" s="131"/>
      <c r="E37" s="131"/>
      <c r="F37" s="131"/>
      <c r="G37" s="131"/>
      <c r="H37" s="131"/>
      <c r="I37" s="131"/>
      <c r="J37" s="132"/>
      <c r="K37" s="1"/>
    </row>
    <row r="38" spans="1:11" ht="27.75" customHeight="1" x14ac:dyDescent="0.25">
      <c r="A38" s="68" t="s">
        <v>34</v>
      </c>
      <c r="B38" s="69"/>
      <c r="C38" s="69"/>
      <c r="D38" s="69"/>
      <c r="E38" s="69"/>
      <c r="F38" s="69"/>
      <c r="G38" s="69"/>
      <c r="H38" s="69"/>
      <c r="I38" s="69"/>
      <c r="J38" s="70"/>
    </row>
    <row r="39" spans="1:11" ht="15.6" x14ac:dyDescent="0.3">
      <c r="A39" s="71" t="s">
        <v>35</v>
      </c>
      <c r="B39" s="72"/>
      <c r="C39" s="72"/>
      <c r="D39" s="72"/>
      <c r="E39" s="72"/>
      <c r="F39" s="72"/>
      <c r="G39" s="72"/>
      <c r="H39" s="72"/>
      <c r="I39" s="72"/>
      <c r="J39" s="73"/>
    </row>
    <row r="40" spans="1:11" ht="30.75" customHeight="1" x14ac:dyDescent="0.3">
      <c r="A40" s="74" t="s">
        <v>41</v>
      </c>
      <c r="B40" s="75"/>
      <c r="C40" s="75"/>
      <c r="D40" s="75"/>
      <c r="E40" s="75"/>
      <c r="F40" s="75"/>
      <c r="G40" s="75"/>
      <c r="H40" s="75"/>
      <c r="I40" s="75"/>
      <c r="J40" s="76"/>
    </row>
    <row r="41" spans="1:11" ht="15" x14ac:dyDescent="0.25">
      <c r="A41" s="26"/>
      <c r="B41" s="26"/>
      <c r="C41" s="26"/>
      <c r="D41" s="26"/>
      <c r="E41" s="26"/>
      <c r="F41" s="26"/>
      <c r="G41" s="26"/>
      <c r="H41" s="26"/>
      <c r="I41" s="26"/>
      <c r="J41" s="26"/>
    </row>
    <row r="42" spans="1:11" ht="15" x14ac:dyDescent="0.25">
      <c r="A42" s="77" t="s">
        <v>42</v>
      </c>
      <c r="B42" s="77"/>
      <c r="C42" s="77"/>
      <c r="D42" s="77"/>
      <c r="E42" s="77"/>
      <c r="F42" s="77"/>
      <c r="G42" s="77"/>
      <c r="H42" s="77"/>
      <c r="I42" s="77"/>
      <c r="J42" s="77"/>
    </row>
    <row r="44" spans="1:11" ht="15.75" thickBot="1" x14ac:dyDescent="0.3">
      <c r="A44" s="29" t="s">
        <v>51</v>
      </c>
      <c r="B44" s="30">
        <v>253456268</v>
      </c>
      <c r="G44" s="133"/>
      <c r="H44" s="133"/>
      <c r="I44" s="133"/>
    </row>
    <row r="45" spans="1:11" ht="15" x14ac:dyDescent="0.25">
      <c r="A45" s="29" t="s">
        <v>52</v>
      </c>
      <c r="B45" s="30">
        <v>333372759</v>
      </c>
      <c r="G45" s="134" t="s">
        <v>53</v>
      </c>
      <c r="H45" s="134"/>
      <c r="I45" s="134"/>
    </row>
    <row r="46" spans="1:11" x14ac:dyDescent="0.3">
      <c r="A46" s="29" t="s">
        <v>54</v>
      </c>
      <c r="B46" s="30">
        <v>321229381.91000003</v>
      </c>
      <c r="G46" s="64" t="s">
        <v>55</v>
      </c>
      <c r="H46" s="64"/>
      <c r="I46" s="64"/>
    </row>
  </sheetData>
  <mergeCells count="51">
    <mergeCell ref="G46:I46"/>
    <mergeCell ref="A33:J33"/>
    <mergeCell ref="B34:J34"/>
    <mergeCell ref="B35:J35"/>
    <mergeCell ref="B36:J36"/>
    <mergeCell ref="B37:J37"/>
    <mergeCell ref="A38:J38"/>
    <mergeCell ref="A39:J39"/>
    <mergeCell ref="A40:J40"/>
    <mergeCell ref="A42:J42"/>
    <mergeCell ref="G44:I44"/>
    <mergeCell ref="G45:I45"/>
    <mergeCell ref="A32:J32"/>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2:J22"/>
    <mergeCell ref="B11:J11"/>
    <mergeCell ref="B12:J12"/>
    <mergeCell ref="A13:J13"/>
    <mergeCell ref="C14:J14"/>
    <mergeCell ref="C15:J15"/>
    <mergeCell ref="C16:J16"/>
    <mergeCell ref="A17:J17"/>
    <mergeCell ref="B18:J18"/>
    <mergeCell ref="B19:J19"/>
    <mergeCell ref="B20:J20"/>
    <mergeCell ref="B21:J21"/>
    <mergeCell ref="B10:J10"/>
    <mergeCell ref="B1:J1"/>
    <mergeCell ref="B2:C2"/>
    <mergeCell ref="D2:H2"/>
    <mergeCell ref="B3:C3"/>
    <mergeCell ref="D3:H3"/>
    <mergeCell ref="A4:J4"/>
    <mergeCell ref="A5:J5"/>
    <mergeCell ref="A6:J6"/>
    <mergeCell ref="A7:J7"/>
    <mergeCell ref="B8:J8"/>
    <mergeCell ref="B9:J9"/>
  </mergeCells>
  <dataValidations count="16">
    <dataValidation allowBlank="1" showInputMessage="1" showErrorMessage="1" prompt="Nombre de cada producto" sqref="A28:A31"/>
    <dataValidation allowBlank="1" showInputMessage="1" showErrorMessage="1" prompt="Nombre del indicador" sqref="B28:B31"/>
    <dataValidation allowBlank="1" showInputMessage="1" showErrorMessage="1" prompt="Meta alcanzada en el trimestre" sqref="G28:G31"/>
    <dataValidation allowBlank="1" showInputMessage="1" showErrorMessage="1" prompt="Monto ejecutado en el trimestre" sqref="H28:H31"/>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4:J34"/>
    <dataValidation allowBlank="1" showInputMessage="1" showErrorMessage="1" prompt="¿En qué consiste el producto? su objetivo" sqref="B35:J35"/>
    <dataValidation allowBlank="1" showInputMessage="1" showErrorMessage="1" prompt="1. Describir lo plasmado en el presupuesto_x000a_2. Describir lo alcanzado en términos financieros y de producción " sqref="B36:J36"/>
    <dataValidation allowBlank="1" showInputMessage="1" showErrorMessage="1" prompt="De existir desvío, explicar razones." sqref="B37:J37"/>
    <dataValidation allowBlank="1" showInputMessage="1" showErrorMessage="1" prompt="Oportunidades de mejora identificadas" sqref="A40:J41"/>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Meta anual del indicador" sqref="E28 C28:C31"/>
    <dataValidation allowBlank="1" showInputMessage="1" showErrorMessage="1" prompt="Monto presupuestado para el producto" sqref="F28 E29:F31 D28:D31"/>
  </dataValidations>
  <pageMargins left="0.7" right="0.7" top="0.75" bottom="0.75" header="0.3" footer="0.3"/>
  <pageSetup scale="63" fitToHeight="0"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M47"/>
  <sheetViews>
    <sheetView showGridLines="0" view="pageBreakPreview" topLeftCell="A25" zoomScaleNormal="100" zoomScaleSheetLayoutView="100" workbookViewId="0">
      <selection activeCell="I28" sqref="I28"/>
    </sheetView>
  </sheetViews>
  <sheetFormatPr baseColWidth="10" defaultColWidth="10.88671875" defaultRowHeight="14.4" x14ac:dyDescent="0.3"/>
  <cols>
    <col min="1" max="1" width="23" style="6" customWidth="1"/>
    <col min="2" max="2" width="16.109375" style="6" bestFit="1" customWidth="1"/>
    <col min="3" max="3" width="12.6640625" style="6" customWidth="1"/>
    <col min="4" max="4" width="13.6640625" style="6" bestFit="1" customWidth="1"/>
    <col min="5" max="5" width="12.6640625" style="6" customWidth="1"/>
    <col min="6" max="6" width="13.5546875" style="6" customWidth="1"/>
    <col min="7" max="7" width="12.6640625" style="6" customWidth="1"/>
    <col min="8" max="8" width="13.44140625" style="6" customWidth="1"/>
    <col min="9" max="10" width="12.6640625" style="6" customWidth="1"/>
    <col min="11" max="11" width="10.88671875" style="6" hidden="1" customWidth="1"/>
    <col min="12" max="12" width="10.88671875" hidden="1" customWidth="1"/>
  </cols>
  <sheetData>
    <row r="1" spans="1:11" ht="21.75" customHeight="1" thickBot="1" x14ac:dyDescent="0.35">
      <c r="A1" s="21"/>
      <c r="B1" s="105" t="s">
        <v>105</v>
      </c>
      <c r="C1" s="106"/>
      <c r="D1" s="106"/>
      <c r="E1" s="106"/>
      <c r="F1" s="106"/>
      <c r="G1" s="106"/>
      <c r="H1" s="106"/>
      <c r="I1" s="106"/>
      <c r="J1" s="107"/>
      <c r="K1" s="1"/>
    </row>
    <row r="2" spans="1:11" ht="21.6" thickBot="1" x14ac:dyDescent="0.35">
      <c r="A2" s="22"/>
      <c r="B2" s="108" t="s">
        <v>0</v>
      </c>
      <c r="C2" s="109"/>
      <c r="D2" s="108" t="s">
        <v>1</v>
      </c>
      <c r="E2" s="109"/>
      <c r="F2" s="109"/>
      <c r="G2" s="109"/>
      <c r="H2" s="110"/>
      <c r="I2" s="2" t="s">
        <v>2</v>
      </c>
      <c r="J2" s="3" t="s">
        <v>3</v>
      </c>
      <c r="K2" s="1"/>
    </row>
    <row r="3" spans="1:11" ht="20.25" customHeight="1" thickBot="1" x14ac:dyDescent="0.3">
      <c r="A3" s="23"/>
      <c r="B3" s="111" t="s">
        <v>4</v>
      </c>
      <c r="C3" s="112"/>
      <c r="D3" s="111"/>
      <c r="E3" s="112"/>
      <c r="F3" s="112"/>
      <c r="G3" s="112"/>
      <c r="H3" s="113"/>
      <c r="I3" s="27"/>
      <c r="J3" s="28"/>
      <c r="K3" s="1"/>
    </row>
    <row r="4" spans="1:11" ht="9" customHeight="1" x14ac:dyDescent="0.25">
      <c r="A4" s="114"/>
      <c r="B4" s="115"/>
      <c r="C4" s="115"/>
      <c r="D4" s="116"/>
      <c r="E4" s="116"/>
      <c r="F4" s="116"/>
      <c r="G4" s="116"/>
      <c r="H4" s="116"/>
      <c r="I4" s="115"/>
      <c r="J4" s="117"/>
      <c r="K4" s="1"/>
    </row>
    <row r="5" spans="1:11" ht="3" customHeight="1" x14ac:dyDescent="0.25">
      <c r="A5" s="118"/>
      <c r="B5" s="119"/>
      <c r="C5" s="119"/>
      <c r="D5" s="119"/>
      <c r="E5" s="119"/>
      <c r="F5" s="119"/>
      <c r="G5" s="119"/>
      <c r="H5" s="119"/>
      <c r="I5" s="119"/>
      <c r="J5" s="120"/>
      <c r="K5" s="1"/>
    </row>
    <row r="6" spans="1:11" ht="15.6" x14ac:dyDescent="0.3">
      <c r="A6" s="68" t="s">
        <v>5</v>
      </c>
      <c r="B6" s="69"/>
      <c r="C6" s="69"/>
      <c r="D6" s="69"/>
      <c r="E6" s="69"/>
      <c r="F6" s="69"/>
      <c r="G6" s="69"/>
      <c r="H6" s="69"/>
      <c r="I6" s="69"/>
      <c r="J6" s="70"/>
      <c r="K6" s="1"/>
    </row>
    <row r="7" spans="1:11" ht="15.6" x14ac:dyDescent="0.3">
      <c r="A7" s="78" t="s">
        <v>6</v>
      </c>
      <c r="B7" s="79"/>
      <c r="C7" s="79"/>
      <c r="D7" s="79"/>
      <c r="E7" s="79"/>
      <c r="F7" s="79"/>
      <c r="G7" s="79"/>
      <c r="H7" s="79"/>
      <c r="I7" s="79"/>
      <c r="J7" s="80"/>
      <c r="K7" s="1"/>
    </row>
    <row r="8" spans="1:11" x14ac:dyDescent="0.3">
      <c r="A8" s="4" t="s">
        <v>7</v>
      </c>
      <c r="B8" s="104" t="s">
        <v>62</v>
      </c>
      <c r="C8" s="104"/>
      <c r="D8" s="104"/>
      <c r="E8" s="104"/>
      <c r="F8" s="104"/>
      <c r="G8" s="104"/>
      <c r="H8" s="104"/>
      <c r="I8" s="104"/>
      <c r="J8" s="104"/>
      <c r="K8" s="1"/>
    </row>
    <row r="9" spans="1:11" ht="15" customHeight="1" x14ac:dyDescent="0.3">
      <c r="A9" s="24" t="s">
        <v>36</v>
      </c>
      <c r="B9" s="104" t="s">
        <v>63</v>
      </c>
      <c r="C9" s="104"/>
      <c r="D9" s="104"/>
      <c r="E9" s="104"/>
      <c r="F9" s="104"/>
      <c r="G9" s="104"/>
      <c r="H9" s="104"/>
      <c r="I9" s="104"/>
      <c r="J9" s="104"/>
      <c r="K9" s="1"/>
    </row>
    <row r="10" spans="1:11" x14ac:dyDescent="0.3">
      <c r="A10" s="24" t="s">
        <v>37</v>
      </c>
      <c r="B10" s="104" t="s">
        <v>64</v>
      </c>
      <c r="C10" s="104"/>
      <c r="D10" s="104"/>
      <c r="E10" s="104"/>
      <c r="F10" s="104"/>
      <c r="G10" s="104"/>
      <c r="H10" s="104"/>
      <c r="I10" s="104"/>
      <c r="J10" s="104"/>
      <c r="K10" s="1"/>
    </row>
    <row r="11" spans="1:11" ht="31.5" customHeight="1" x14ac:dyDescent="0.3">
      <c r="A11" s="4" t="s">
        <v>8</v>
      </c>
      <c r="B11" s="128" t="s">
        <v>108</v>
      </c>
      <c r="C11" s="129"/>
      <c r="D11" s="129"/>
      <c r="E11" s="129"/>
      <c r="F11" s="129"/>
      <c r="G11" s="129"/>
      <c r="H11" s="129"/>
      <c r="I11" s="129"/>
      <c r="J11" s="130"/>
    </row>
    <row r="12" spans="1:11" ht="27.75" customHeight="1" x14ac:dyDescent="0.3">
      <c r="A12" s="4" t="s">
        <v>9</v>
      </c>
      <c r="B12" s="100" t="s">
        <v>109</v>
      </c>
      <c r="C12" s="100"/>
      <c r="D12" s="100"/>
      <c r="E12" s="100"/>
      <c r="F12" s="100"/>
      <c r="G12" s="100"/>
      <c r="H12" s="100"/>
      <c r="I12" s="100"/>
      <c r="J12" s="100"/>
    </row>
    <row r="13" spans="1:11" ht="15.6" x14ac:dyDescent="0.3">
      <c r="A13" s="68" t="s">
        <v>10</v>
      </c>
      <c r="B13" s="69"/>
      <c r="C13" s="69"/>
      <c r="D13" s="69"/>
      <c r="E13" s="69"/>
      <c r="F13" s="69"/>
      <c r="G13" s="69"/>
      <c r="H13" s="69"/>
      <c r="I13" s="69"/>
      <c r="J13" s="70"/>
    </row>
    <row r="14" spans="1:11" x14ac:dyDescent="0.3">
      <c r="A14" s="4" t="s">
        <v>11</v>
      </c>
      <c r="B14" s="25">
        <v>4</v>
      </c>
      <c r="C14" s="101" t="str">
        <f>IFERROR(VLOOKUP(B14,'[1]Validacion datos'!A2:B5,2,FALSE),"")</f>
        <v>DESARROLLO SOSTENIBLE</v>
      </c>
      <c r="D14" s="101"/>
      <c r="E14" s="101"/>
      <c r="F14" s="101"/>
      <c r="G14" s="101"/>
      <c r="H14" s="101"/>
      <c r="I14" s="101"/>
      <c r="J14" s="101"/>
    </row>
    <row r="15" spans="1:11" x14ac:dyDescent="0.3">
      <c r="A15" s="4" t="s">
        <v>12</v>
      </c>
      <c r="B15" s="7">
        <v>4.3</v>
      </c>
      <c r="C15" s="101" t="str">
        <f>IFERROR(VLOOKUP(B15,'[1]Validacion datos'!A8:B26,2,FALSE),"")</f>
        <v>Adecuada adaptación al cambio climático</v>
      </c>
      <c r="D15" s="101"/>
      <c r="E15" s="101"/>
      <c r="F15" s="101"/>
      <c r="G15" s="101"/>
      <c r="H15" s="101"/>
      <c r="I15" s="101"/>
      <c r="J15" s="101"/>
    </row>
    <row r="16" spans="1:11" ht="25.5" customHeight="1" x14ac:dyDescent="0.3">
      <c r="A16" s="4" t="s">
        <v>13</v>
      </c>
      <c r="B16" s="8" t="s">
        <v>78</v>
      </c>
      <c r="C16" s="101" t="str">
        <f>IFERROR(VLOOKUP(B16,'[1]Validacion datos'!D8:E64,2,FALSE),"")</f>
        <v>Reducir la vulnerabilidad, avanzar en la adaptación a los efectos del cambio climático y contribuir a la mitigación de sus causas</v>
      </c>
      <c r="D16" s="101"/>
      <c r="E16" s="101"/>
      <c r="F16" s="101"/>
      <c r="G16" s="101"/>
      <c r="H16" s="101"/>
      <c r="I16" s="101"/>
      <c r="J16" s="101"/>
    </row>
    <row r="17" spans="1:13" ht="15.6" x14ac:dyDescent="0.3">
      <c r="A17" s="68" t="s">
        <v>14</v>
      </c>
      <c r="B17" s="69"/>
      <c r="C17" s="69"/>
      <c r="D17" s="69"/>
      <c r="E17" s="69"/>
      <c r="F17" s="69"/>
      <c r="G17" s="69"/>
      <c r="H17" s="69"/>
      <c r="I17" s="69"/>
      <c r="J17" s="70"/>
    </row>
    <row r="18" spans="1:13" x14ac:dyDescent="0.3">
      <c r="A18" s="4" t="s">
        <v>15</v>
      </c>
      <c r="B18" s="126" t="s">
        <v>68</v>
      </c>
      <c r="C18" s="126"/>
      <c r="D18" s="126"/>
      <c r="E18" s="126"/>
      <c r="F18" s="126"/>
      <c r="G18" s="126"/>
      <c r="H18" s="126"/>
      <c r="I18" s="126"/>
      <c r="J18" s="127"/>
    </row>
    <row r="19" spans="1:13" ht="30" customHeight="1" x14ac:dyDescent="0.3">
      <c r="A19" s="9" t="s">
        <v>16</v>
      </c>
      <c r="B19" s="102" t="s">
        <v>69</v>
      </c>
      <c r="C19" s="102"/>
      <c r="D19" s="102"/>
      <c r="E19" s="102"/>
      <c r="F19" s="102"/>
      <c r="G19" s="102"/>
      <c r="H19" s="102"/>
      <c r="I19" s="102"/>
      <c r="J19" s="103"/>
    </row>
    <row r="20" spans="1:13" ht="15" x14ac:dyDescent="0.25">
      <c r="A20" s="9" t="s">
        <v>17</v>
      </c>
      <c r="B20" s="102" t="s">
        <v>70</v>
      </c>
      <c r="C20" s="102"/>
      <c r="D20" s="102"/>
      <c r="E20" s="102"/>
      <c r="F20" s="102"/>
      <c r="G20" s="102"/>
      <c r="H20" s="102"/>
      <c r="I20" s="102"/>
      <c r="J20" s="103"/>
    </row>
    <row r="21" spans="1:13" ht="32.4" customHeight="1" x14ac:dyDescent="0.3">
      <c r="A21" s="9" t="s">
        <v>38</v>
      </c>
      <c r="B21" s="102" t="s">
        <v>95</v>
      </c>
      <c r="C21" s="102"/>
      <c r="D21" s="102"/>
      <c r="E21" s="102"/>
      <c r="F21" s="102"/>
      <c r="G21" s="102"/>
      <c r="H21" s="102"/>
      <c r="I21" s="102"/>
      <c r="J21" s="103"/>
      <c r="K21" s="1"/>
    </row>
    <row r="22" spans="1:13" ht="15.6" x14ac:dyDescent="0.3">
      <c r="A22" s="68" t="s">
        <v>18</v>
      </c>
      <c r="B22" s="69"/>
      <c r="C22" s="69"/>
      <c r="D22" s="69"/>
      <c r="E22" s="69"/>
      <c r="F22" s="69"/>
      <c r="G22" s="69"/>
      <c r="H22" s="69"/>
      <c r="I22" s="69"/>
      <c r="J22" s="70"/>
    </row>
    <row r="23" spans="1:13" ht="15.6" x14ac:dyDescent="0.3">
      <c r="A23" s="78" t="s">
        <v>19</v>
      </c>
      <c r="B23" s="79"/>
      <c r="C23" s="79"/>
      <c r="D23" s="79"/>
      <c r="E23" s="79"/>
      <c r="F23" s="79"/>
      <c r="G23" s="79"/>
      <c r="H23" s="79"/>
      <c r="I23" s="79"/>
      <c r="J23" s="80"/>
      <c r="K23" s="1"/>
    </row>
    <row r="24" spans="1:13" ht="15" customHeight="1" x14ac:dyDescent="0.3">
      <c r="A24" s="84" t="s">
        <v>20</v>
      </c>
      <c r="B24" s="85"/>
      <c r="C24" s="86" t="s">
        <v>21</v>
      </c>
      <c r="D24" s="87"/>
      <c r="E24" s="87"/>
      <c r="F24" s="87" t="s">
        <v>22</v>
      </c>
      <c r="G24" s="87"/>
      <c r="H24" s="85"/>
      <c r="I24" s="86" t="s">
        <v>23</v>
      </c>
      <c r="J24" s="88"/>
    </row>
    <row r="25" spans="1:13" x14ac:dyDescent="0.3">
      <c r="A25" s="123">
        <v>8500000</v>
      </c>
      <c r="B25" s="93"/>
      <c r="C25" s="91">
        <v>8500000</v>
      </c>
      <c r="D25" s="92"/>
      <c r="E25" s="93"/>
      <c r="F25" s="91">
        <v>4250000.12</v>
      </c>
      <c r="G25" s="92"/>
      <c r="H25" s="93"/>
      <c r="I25" s="124">
        <f>+IF(F25&gt;0,F25/C25,0)</f>
        <v>0.50000001411764705</v>
      </c>
      <c r="J25" s="125"/>
      <c r="M25" t="s">
        <v>106</v>
      </c>
    </row>
    <row r="26" spans="1:13" ht="15.6" x14ac:dyDescent="0.3">
      <c r="A26" s="78" t="s">
        <v>24</v>
      </c>
      <c r="B26" s="79"/>
      <c r="C26" s="79"/>
      <c r="D26" s="79"/>
      <c r="E26" s="79"/>
      <c r="F26" s="79"/>
      <c r="G26" s="79"/>
      <c r="H26" s="79"/>
      <c r="I26" s="79"/>
      <c r="J26" s="80"/>
      <c r="K26" s="1"/>
      <c r="M26" t="s">
        <v>107</v>
      </c>
    </row>
    <row r="27" spans="1:13" x14ac:dyDescent="0.3">
      <c r="A27" s="5"/>
      <c r="B27"/>
      <c r="C27" s="97" t="s">
        <v>49</v>
      </c>
      <c r="D27" s="98"/>
      <c r="E27" s="97" t="s">
        <v>57</v>
      </c>
      <c r="F27" s="98"/>
      <c r="G27" s="97" t="s">
        <v>58</v>
      </c>
      <c r="H27" s="97"/>
      <c r="I27" s="97" t="s">
        <v>25</v>
      </c>
      <c r="J27" s="99"/>
    </row>
    <row r="28" spans="1:13" ht="41.4" x14ac:dyDescent="0.3">
      <c r="A28" s="10" t="s">
        <v>26</v>
      </c>
      <c r="B28" s="11" t="s">
        <v>27</v>
      </c>
      <c r="C28" s="11" t="s">
        <v>39</v>
      </c>
      <c r="D28" s="11" t="s">
        <v>40</v>
      </c>
      <c r="E28" s="11" t="s">
        <v>43</v>
      </c>
      <c r="F28" s="11" t="s">
        <v>44</v>
      </c>
      <c r="G28" s="11" t="s">
        <v>45</v>
      </c>
      <c r="H28" s="11" t="s">
        <v>46</v>
      </c>
      <c r="I28" s="11" t="s">
        <v>47</v>
      </c>
      <c r="J28" s="12" t="s">
        <v>48</v>
      </c>
      <c r="K28" s="40" t="s">
        <v>81</v>
      </c>
      <c r="L28" s="40" t="s">
        <v>82</v>
      </c>
    </row>
    <row r="29" spans="1:13" ht="78" customHeight="1" x14ac:dyDescent="0.3">
      <c r="A29" s="13" t="s">
        <v>79</v>
      </c>
      <c r="B29" s="14" t="s">
        <v>80</v>
      </c>
      <c r="C29" s="15">
        <v>4</v>
      </c>
      <c r="D29" s="16">
        <v>8500000</v>
      </c>
      <c r="E29" s="48">
        <v>1</v>
      </c>
      <c r="F29" s="48">
        <v>2125000</v>
      </c>
      <c r="G29" s="48">
        <v>1</v>
      </c>
      <c r="H29" s="48">
        <v>2141666.71</v>
      </c>
      <c r="I29" s="18">
        <f>IF(G29&gt;0,G29/C29,0)+Tabla136[Física 
(%)
 G=E/C]</f>
        <v>0.5</v>
      </c>
      <c r="J29" s="18">
        <f>IF(H29&gt;0,H29/D29,0)+Tabla136[Financiero 
(%) 
H=F/D]</f>
        <v>0.49996078941176469</v>
      </c>
      <c r="K29" s="39">
        <f>Tabla1363[[#This Row],[Física 
(E)]]/Tabla1363[[#This Row],[Física
(C)]]-1</f>
        <v>0</v>
      </c>
      <c r="L29" s="39">
        <f>Tabla1363[[#This Row],[Financiera 
 (F)]]/Tabla1363[[#This Row],[Financiera
(D)]]-1</f>
        <v>7.8431576470587849E-3</v>
      </c>
    </row>
    <row r="30" spans="1:13" ht="18.75" customHeight="1" x14ac:dyDescent="0.3">
      <c r="A30" s="68" t="s">
        <v>28</v>
      </c>
      <c r="B30" s="69"/>
      <c r="C30" s="69"/>
      <c r="D30" s="69"/>
      <c r="E30" s="69"/>
      <c r="F30" s="69"/>
      <c r="G30" s="69"/>
      <c r="H30" s="69"/>
      <c r="I30" s="69"/>
      <c r="J30" s="70"/>
    </row>
    <row r="31" spans="1:13" ht="48.75" customHeight="1" x14ac:dyDescent="0.3">
      <c r="A31" s="78" t="s">
        <v>29</v>
      </c>
      <c r="B31" s="79"/>
      <c r="C31" s="79"/>
      <c r="D31" s="79"/>
      <c r="E31" s="79"/>
      <c r="F31" s="79"/>
      <c r="G31" s="79"/>
      <c r="H31" s="79"/>
      <c r="I31" s="79"/>
      <c r="J31" s="80"/>
    </row>
    <row r="32" spans="1:13" x14ac:dyDescent="0.3">
      <c r="A32" s="20" t="s">
        <v>30</v>
      </c>
      <c r="B32" s="102" t="str" cm="1">
        <f t="array" ref="B32">+Tabla1363[Producto]</f>
        <v>7788-Operadores aéreos participan en el plan de reducción de CO2 mediante la implementación de un esquema de compensaciones de emisiones</v>
      </c>
      <c r="C32" s="102"/>
      <c r="D32" s="102"/>
      <c r="E32" s="102"/>
      <c r="F32" s="102"/>
      <c r="G32" s="102"/>
      <c r="H32" s="102"/>
      <c r="I32" s="102"/>
      <c r="J32" s="103"/>
    </row>
    <row r="33" spans="1:11" x14ac:dyDescent="0.3">
      <c r="A33" s="20" t="s">
        <v>31</v>
      </c>
      <c r="B33" s="102" t="s">
        <v>86</v>
      </c>
      <c r="C33" s="102"/>
      <c r="D33" s="102"/>
      <c r="E33" s="102"/>
      <c r="F33" s="102"/>
      <c r="G33" s="102"/>
      <c r="H33" s="102"/>
      <c r="I33" s="102"/>
      <c r="J33" s="103"/>
    </row>
    <row r="34" spans="1:11" x14ac:dyDescent="0.3">
      <c r="A34" s="20" t="s">
        <v>32</v>
      </c>
      <c r="B34" s="121" t="s">
        <v>83</v>
      </c>
      <c r="C34" s="121"/>
      <c r="D34" s="121"/>
      <c r="E34" s="121"/>
      <c r="F34" s="121"/>
      <c r="G34" s="121"/>
      <c r="H34" s="121"/>
      <c r="I34" s="121"/>
      <c r="J34" s="122"/>
    </row>
    <row r="35" spans="1:11" ht="28.8" x14ac:dyDescent="0.3">
      <c r="A35" s="20" t="s">
        <v>33</v>
      </c>
      <c r="B35" s="121" t="s">
        <v>83</v>
      </c>
      <c r="C35" s="121"/>
      <c r="D35" s="121"/>
      <c r="E35" s="121"/>
      <c r="F35" s="121"/>
      <c r="G35" s="121"/>
      <c r="H35" s="121"/>
      <c r="I35" s="121"/>
      <c r="J35" s="122"/>
      <c r="K35" s="1"/>
    </row>
    <row r="36" spans="1:11" ht="27.75" customHeight="1" x14ac:dyDescent="0.3">
      <c r="A36" s="68" t="s">
        <v>34</v>
      </c>
      <c r="B36" s="69"/>
      <c r="C36" s="69"/>
      <c r="D36" s="69"/>
      <c r="E36" s="69"/>
      <c r="F36" s="69"/>
      <c r="G36" s="69"/>
      <c r="H36" s="69"/>
      <c r="I36" s="69"/>
      <c r="J36" s="70"/>
    </row>
    <row r="37" spans="1:11" ht="15.6" x14ac:dyDescent="0.3">
      <c r="A37" s="71" t="s">
        <v>35</v>
      </c>
      <c r="B37" s="72"/>
      <c r="C37" s="72"/>
      <c r="D37" s="72"/>
      <c r="E37" s="72"/>
      <c r="F37" s="72"/>
      <c r="G37" s="72"/>
      <c r="H37" s="72"/>
      <c r="I37" s="72"/>
      <c r="J37" s="73"/>
    </row>
    <row r="38" spans="1:11" ht="30.75" customHeight="1" x14ac:dyDescent="0.3">
      <c r="A38" s="74"/>
      <c r="B38" s="75"/>
      <c r="C38" s="75"/>
      <c r="D38" s="75"/>
      <c r="E38" s="75"/>
      <c r="F38" s="75"/>
      <c r="G38" s="75"/>
      <c r="H38" s="75"/>
      <c r="I38" s="75"/>
      <c r="J38" s="76"/>
    </row>
    <row r="39" spans="1:11" x14ac:dyDescent="0.3">
      <c r="A39" s="26"/>
      <c r="B39" s="26"/>
      <c r="C39" s="26"/>
      <c r="D39" s="26"/>
      <c r="E39" s="26"/>
      <c r="F39" s="26"/>
      <c r="G39" s="26"/>
      <c r="H39" s="26"/>
      <c r="I39" s="26"/>
      <c r="J39" s="26"/>
    </row>
    <row r="40" spans="1:11" x14ac:dyDescent="0.3">
      <c r="A40" s="77" t="s">
        <v>42</v>
      </c>
      <c r="B40" s="77"/>
      <c r="C40" s="77"/>
      <c r="D40" s="77"/>
      <c r="E40" s="77"/>
      <c r="F40" s="77"/>
      <c r="G40" s="77"/>
      <c r="H40" s="77"/>
      <c r="I40" s="77"/>
      <c r="J40" s="77"/>
    </row>
    <row r="41" spans="1:11" x14ac:dyDescent="0.3">
      <c r="A41" s="41"/>
      <c r="B41" s="41"/>
      <c r="C41" s="41"/>
      <c r="D41" s="41"/>
      <c r="E41" s="41"/>
      <c r="F41" s="41"/>
      <c r="G41" s="41"/>
      <c r="H41" s="41"/>
      <c r="I41" s="41"/>
      <c r="J41" s="41"/>
    </row>
    <row r="42" spans="1:11" x14ac:dyDescent="0.3">
      <c r="A42" s="29" t="s">
        <v>51</v>
      </c>
      <c r="B42" s="30">
        <f>+A25</f>
        <v>8500000</v>
      </c>
      <c r="C42" s="41"/>
      <c r="D42" s="41"/>
      <c r="E42" s="41"/>
      <c r="F42" s="41"/>
      <c r="G42"/>
      <c r="H42" s="41"/>
      <c r="I42" s="41"/>
      <c r="J42" s="41"/>
    </row>
    <row r="43" spans="1:11" x14ac:dyDescent="0.3">
      <c r="A43" s="29" t="s">
        <v>52</v>
      </c>
      <c r="B43" s="30">
        <f>+C25</f>
        <v>8500000</v>
      </c>
      <c r="I43"/>
    </row>
    <row r="44" spans="1:11" x14ac:dyDescent="0.3">
      <c r="A44" s="29" t="s">
        <v>54</v>
      </c>
      <c r="B44" s="30">
        <f>+F25</f>
        <v>4250000.12</v>
      </c>
      <c r="G44" s="63"/>
      <c r="H44" s="63"/>
      <c r="I44" s="63"/>
      <c r="J44" s="63"/>
    </row>
    <row r="45" spans="1:11" x14ac:dyDescent="0.3">
      <c r="F45" s="6" t="s">
        <v>92</v>
      </c>
      <c r="G45" s="64"/>
      <c r="H45" s="64"/>
      <c r="I45" s="64"/>
      <c r="J45" s="64"/>
    </row>
    <row r="46" spans="1:11" x14ac:dyDescent="0.3">
      <c r="E46" t="s">
        <v>93</v>
      </c>
      <c r="F46"/>
      <c r="G46"/>
      <c r="H46"/>
      <c r="I46"/>
      <c r="J46"/>
      <c r="K46"/>
    </row>
    <row r="47" spans="1:11" x14ac:dyDescent="0.3">
      <c r="E47"/>
      <c r="F47"/>
      <c r="G47"/>
      <c r="H47"/>
      <c r="I47"/>
      <c r="J47"/>
      <c r="K47"/>
    </row>
  </sheetData>
  <mergeCells count="50">
    <mergeCell ref="A37:J37"/>
    <mergeCell ref="A38:J38"/>
    <mergeCell ref="A40:J40"/>
    <mergeCell ref="G44:J44"/>
    <mergeCell ref="G45:J45"/>
    <mergeCell ref="A36:J36"/>
    <mergeCell ref="A26:J26"/>
    <mergeCell ref="C27:D27"/>
    <mergeCell ref="E27:F27"/>
    <mergeCell ref="G27:H27"/>
    <mergeCell ref="I27:J27"/>
    <mergeCell ref="A30:J30"/>
    <mergeCell ref="A31:J31"/>
    <mergeCell ref="B32:J32"/>
    <mergeCell ref="B33:J33"/>
    <mergeCell ref="B34:J34"/>
    <mergeCell ref="B35:J35"/>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conditionalFormatting sqref="K29:L29">
    <cfRule type="cellIs" dxfId="17" priority="1" operator="notBetween">
      <formula>-0.05</formula>
      <formula>0.05</formula>
    </cfRule>
  </conditionalFormatting>
  <dataValidations count="16">
    <dataValidation allowBlank="1" showInputMessage="1" showErrorMessage="1" prompt="Nombre del producto" sqref="B32:J32"/>
    <dataValidation allowBlank="1" showInputMessage="1" showErrorMessage="1" prompt="Nombre de cada producto" sqref="A28:A29"/>
    <dataValidation allowBlank="1" showInputMessage="1" showErrorMessage="1" prompt="Nombre del indicador" sqref="B28:B29"/>
    <dataValidation allowBlank="1" showInputMessage="1" showErrorMessage="1" prompt="Meta alcanzada en el trimestre" sqref="G28:G29"/>
    <dataValidation allowBlank="1" showInputMessage="1" showErrorMessage="1" prompt="Monto ejecutado en el trimestre" sqref="H28:H29"/>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En qué consiste el producto? su objetivo" sqref="B33:J33"/>
    <dataValidation allowBlank="1" showInputMessage="1" showErrorMessage="1" prompt="1. Describir lo plasmado en el presupuesto_x000a_2. Describir lo alcanzado en términos financieros y de producción " sqref="B34:J34"/>
    <dataValidation allowBlank="1" showInputMessage="1" showErrorMessage="1" prompt="De existir desvío, explicar razones." sqref="B35:J35"/>
    <dataValidation allowBlank="1" showInputMessage="1" showErrorMessage="1" prompt="Oportunidades de mejora identificadas" sqref="A38:J39"/>
    <dataValidation allowBlank="1" showInputMessage="1" showErrorMessage="1" prompt="¿En qué consiste el programa?" sqref="B19:J19"/>
    <dataValidation allowBlank="1" showInputMessage="1" showErrorMessage="1" prompt="Meta anual del indicador" sqref="E28 C28:C29"/>
    <dataValidation allowBlank="1" showInputMessage="1" showErrorMessage="1" prompt="Monto presupuestado para el producto" sqref="F28 E29:F29 D28:D29"/>
    <dataValidation allowBlank="1" showInputMessage="1" showErrorMessage="1" prompt="Presupuesto del programa" sqref="A25:C25 F25"/>
  </dataValidations>
  <pageMargins left="0.7" right="0.7" top="0.75" bottom="0.75" header="0.3" footer="0.3"/>
  <pageSetup scale="63" fitToHeight="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3:H6"/>
  <sheetViews>
    <sheetView workbookViewId="0">
      <selection activeCell="H6" sqref="H6"/>
    </sheetView>
  </sheetViews>
  <sheetFormatPr baseColWidth="10" defaultRowHeight="14.4" x14ac:dyDescent="0.3"/>
  <cols>
    <col min="6" max="6" width="22.109375" customWidth="1"/>
    <col min="8" max="8" width="16.109375" bestFit="1" customWidth="1"/>
  </cols>
  <sheetData>
    <row r="3" spans="6:8" x14ac:dyDescent="0.25">
      <c r="F3" s="55" t="s">
        <v>100</v>
      </c>
      <c r="H3" s="60">
        <v>34657356.719999999</v>
      </c>
    </row>
    <row r="4" spans="6:8" x14ac:dyDescent="0.25">
      <c r="F4" s="56">
        <v>1975000000.0699999</v>
      </c>
      <c r="H4" s="60">
        <v>1975000000</v>
      </c>
    </row>
    <row r="5" spans="6:8" x14ac:dyDescent="0.25">
      <c r="F5" s="59" t="s">
        <v>99</v>
      </c>
      <c r="H5" s="60">
        <v>270577970.87</v>
      </c>
    </row>
    <row r="6" spans="6:8" x14ac:dyDescent="0.25">
      <c r="F6" s="58">
        <f>SUM(F3:F5)</f>
        <v>1975000000.0699999</v>
      </c>
      <c r="H6" s="61">
        <f>SUM(H3:H5)</f>
        <v>2280235327.5900002</v>
      </c>
    </row>
  </sheetData>
  <dataValidations xWindow="653" yWindow="312" count="2">
    <dataValidation allowBlank="1" showInputMessage="1" showErrorMessage="1" prompt="Monto ejecutado en el trimestre" sqref="F3 F5"/>
    <dataValidation allowBlank="1" showInputMessage="1" showErrorMessage="1" prompt="Meta alcanzada en el trimestre" sqref="F4"/>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9</vt:i4>
      </vt:variant>
    </vt:vector>
  </HeadingPairs>
  <TitlesOfParts>
    <vt:vector size="15" baseType="lpstr">
      <vt:lpstr>T1 2026 </vt:lpstr>
      <vt:lpstr>T1 2026 CO2</vt:lpstr>
      <vt:lpstr>T2 2026 </vt:lpstr>
      <vt:lpstr>ejemplo</vt:lpstr>
      <vt:lpstr>T2 2026 CO2 </vt:lpstr>
      <vt:lpstr>Hoja3</vt:lpstr>
      <vt:lpstr>'T1 2026 '!Área_de_impresión</vt:lpstr>
      <vt:lpstr>'T1 2026 CO2'!Área_de_impresión</vt:lpstr>
      <vt:lpstr>'T2 2026 '!Área_de_impresión</vt:lpstr>
      <vt:lpstr>'T2 2026 CO2 '!Área_de_impresión</vt:lpstr>
      <vt:lpstr>ejemplo!Print_Area</vt:lpstr>
      <vt:lpstr>'T1 2026 '!Print_Area</vt:lpstr>
      <vt:lpstr>'T1 2026 CO2'!Print_Area</vt:lpstr>
      <vt:lpstr>'T2 2026 '!Print_Area</vt:lpstr>
      <vt:lpstr>'T2 2026 CO2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Anthony Alexander Nuñez Ferreiras</cp:lastModifiedBy>
  <cp:lastPrinted>2026-07-14T12:10:37Z</cp:lastPrinted>
  <dcterms:created xsi:type="dcterms:W3CDTF">2021-03-22T15:50:10Z</dcterms:created>
  <dcterms:modified xsi:type="dcterms:W3CDTF">2026-07-15T15:49:23Z</dcterms:modified>
</cp:coreProperties>
</file>