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172.16.0.75\Presupuesto\TRABAJOS\A.AÑO 2026 COMPLETO 2026\TAC  EJECUCIONES 2026\06. Junio 2026\"/>
    </mc:Choice>
  </mc:AlternateContent>
  <xr:revisionPtr revIDLastSave="0" documentId="13_ncr:1_{251DCF81-3CEC-43F9-A948-9970098EE6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 2026" sheetId="3" r:id="rId1"/>
    <sheet name="Hoja1" sheetId="4" r:id="rId2"/>
  </sheets>
  <definedNames>
    <definedName name="_xlnm.Print_Area" localSheetId="0">'Junio 2026'!$A$1:$W$118</definedName>
    <definedName name="_xlnm.Print_Titles" localSheetId="0">'Junio 2026'!$3:$4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  <c r="E16" i="3"/>
  <c r="E23" i="3" l="1"/>
  <c r="E21" i="3"/>
  <c r="E22" i="3"/>
  <c r="W75" i="3" l="1"/>
  <c r="W69" i="3"/>
  <c r="W89" i="3"/>
  <c r="W90" i="3"/>
  <c r="W97" i="3"/>
  <c r="W104" i="3"/>
  <c r="W103" i="3"/>
  <c r="W101" i="3"/>
  <c r="W102" i="3"/>
  <c r="W100" i="3"/>
  <c r="W99" i="3"/>
  <c r="W91" i="3"/>
  <c r="W95" i="3"/>
  <c r="W94" i="3"/>
  <c r="W92" i="3"/>
  <c r="W84" i="3"/>
  <c r="W85" i="3"/>
  <c r="W86" i="3"/>
  <c r="W87" i="3"/>
  <c r="W83" i="3"/>
  <c r="W81" i="3"/>
  <c r="W79" i="3"/>
  <c r="W80" i="3"/>
  <c r="W78" i="3"/>
  <c r="W76" i="3"/>
  <c r="W74" i="3"/>
  <c r="W73" i="3"/>
  <c r="W72" i="3"/>
  <c r="W71" i="3"/>
  <c r="W61" i="3"/>
  <c r="W62" i="3"/>
  <c r="W63" i="3"/>
  <c r="W64" i="3"/>
  <c r="W65" i="3"/>
  <c r="W66" i="3"/>
  <c r="W67" i="3"/>
  <c r="W68" i="3"/>
  <c r="W60" i="3"/>
  <c r="W59" i="3"/>
  <c r="W49" i="3"/>
  <c r="W41" i="3"/>
  <c r="W42" i="3"/>
  <c r="W43" i="3"/>
  <c r="W44" i="3"/>
  <c r="W45" i="3"/>
  <c r="W46" i="3"/>
  <c r="W47" i="3"/>
  <c r="W40" i="3"/>
  <c r="W50" i="3"/>
  <c r="W51" i="3"/>
  <c r="W52" i="3"/>
  <c r="W53" i="3"/>
  <c r="W54" i="3"/>
  <c r="W55" i="3"/>
  <c r="W56" i="3"/>
  <c r="W57" i="3"/>
  <c r="W39" i="3"/>
  <c r="W29" i="3"/>
  <c r="W30" i="3"/>
  <c r="W31" i="3"/>
  <c r="W32" i="3"/>
  <c r="W33" i="3"/>
  <c r="W34" i="3"/>
  <c r="W35" i="3"/>
  <c r="W36" i="3"/>
  <c r="W28" i="3"/>
  <c r="W27" i="3"/>
  <c r="W16" i="3"/>
  <c r="W17" i="3"/>
  <c r="W18" i="3"/>
  <c r="W19" i="3"/>
  <c r="W20" i="3"/>
  <c r="W21" i="3"/>
  <c r="W22" i="3"/>
  <c r="W23" i="3"/>
  <c r="W24" i="3"/>
  <c r="W25" i="3"/>
  <c r="W15" i="3"/>
  <c r="W13" i="3"/>
  <c r="W12" i="3"/>
  <c r="W11" i="3"/>
  <c r="W10" i="3"/>
  <c r="W7" i="3"/>
  <c r="W8" i="3"/>
  <c r="V6" i="3"/>
  <c r="V70" i="3"/>
  <c r="V58" i="3"/>
  <c r="V48" i="3"/>
  <c r="V38" i="3"/>
  <c r="V26" i="3"/>
  <c r="V14" i="3"/>
  <c r="V88" i="3" l="1"/>
  <c r="V105" i="3" l="1"/>
  <c r="E64" i="3"/>
  <c r="E58" i="3"/>
  <c r="E70" i="3"/>
  <c r="E14" i="3"/>
  <c r="E6" i="3"/>
  <c r="U26" i="3" l="1"/>
  <c r="T26" i="3"/>
  <c r="U9" i="3"/>
  <c r="W9" i="3" s="1"/>
  <c r="U6" i="3" l="1"/>
  <c r="U70" i="3"/>
  <c r="U58" i="3"/>
  <c r="U48" i="3"/>
  <c r="U38" i="3"/>
  <c r="U14" i="3"/>
  <c r="U88" i="3" l="1"/>
  <c r="E48" i="3"/>
  <c r="E38" i="3"/>
  <c r="F67" i="3"/>
  <c r="F62" i="3"/>
  <c r="F65" i="3"/>
  <c r="U105" i="3" l="1"/>
  <c r="T70" i="3"/>
  <c r="T58" i="3"/>
  <c r="S58" i="3"/>
  <c r="H58" i="3"/>
  <c r="G58" i="3"/>
  <c r="W93" i="3"/>
  <c r="W96" i="3"/>
  <c r="W98" i="3"/>
  <c r="S14" i="3"/>
  <c r="T48" i="3" l="1"/>
  <c r="T38" i="3"/>
  <c r="T14" i="3"/>
  <c r="T6" i="3"/>
  <c r="T88" i="3" l="1"/>
  <c r="E92" i="3"/>
  <c r="D92" i="3"/>
  <c r="T105" i="3" l="1"/>
  <c r="S26" i="3"/>
  <c r="S38" i="3"/>
  <c r="S70" i="3"/>
  <c r="S48" i="3"/>
  <c r="S6" i="3"/>
  <c r="S88" i="3" l="1"/>
  <c r="S105" i="3" s="1"/>
  <c r="E30" i="3"/>
  <c r="H38" i="3" l="1"/>
  <c r="E34" i="3" l="1"/>
  <c r="E26" i="3" s="1"/>
  <c r="E88" i="3" s="1"/>
  <c r="E36" i="3"/>
  <c r="R38" i="3" l="1"/>
  <c r="Q38" i="3"/>
  <c r="P38" i="3"/>
  <c r="O38" i="3"/>
  <c r="N38" i="3"/>
  <c r="M38" i="3"/>
  <c r="L38" i="3"/>
  <c r="K38" i="3"/>
  <c r="J38" i="3"/>
  <c r="I38" i="3"/>
  <c r="R37" i="3"/>
  <c r="Q37" i="3"/>
  <c r="P37" i="3"/>
  <c r="O37" i="3"/>
  <c r="N37" i="3"/>
  <c r="M37" i="3"/>
  <c r="L37" i="3"/>
  <c r="K37" i="3"/>
  <c r="J37" i="3"/>
  <c r="I37" i="3"/>
  <c r="G38" i="3"/>
  <c r="W37" i="3" l="1"/>
  <c r="W38" i="3"/>
  <c r="F73" i="3"/>
  <c r="F74" i="3"/>
  <c r="F75" i="3"/>
  <c r="F76" i="3"/>
  <c r="F72" i="3"/>
  <c r="F61" i="3"/>
  <c r="F63" i="3"/>
  <c r="F64" i="3"/>
  <c r="F66" i="3"/>
  <c r="F68" i="3"/>
  <c r="F60" i="3"/>
  <c r="F41" i="3"/>
  <c r="F42" i="3"/>
  <c r="F43" i="3"/>
  <c r="F44" i="3"/>
  <c r="F45" i="3"/>
  <c r="F40" i="3"/>
  <c r="F29" i="3"/>
  <c r="F30" i="3"/>
  <c r="F31" i="3"/>
  <c r="F32" i="3"/>
  <c r="F33" i="3"/>
  <c r="F34" i="3"/>
  <c r="F35" i="3"/>
  <c r="F36" i="3"/>
  <c r="F28" i="3"/>
  <c r="F17" i="3"/>
  <c r="F18" i="3"/>
  <c r="F19" i="3"/>
  <c r="F20" i="3"/>
  <c r="F21" i="3"/>
  <c r="F22" i="3"/>
  <c r="F23" i="3"/>
  <c r="F24" i="3"/>
  <c r="F16" i="3"/>
  <c r="F9" i="3"/>
  <c r="F10" i="3"/>
  <c r="F11" i="3"/>
  <c r="F12" i="3"/>
  <c r="F8" i="3"/>
  <c r="F6" i="3" l="1"/>
  <c r="R82" i="3"/>
  <c r="W82" i="3" s="1"/>
  <c r="R77" i="3"/>
  <c r="W77" i="3" s="1"/>
  <c r="R70" i="3"/>
  <c r="E77" i="3" l="1"/>
  <c r="E82" i="3"/>
  <c r="E105" i="3" l="1"/>
  <c r="K70" i="3"/>
  <c r="I70" i="3" l="1"/>
  <c r="H70" i="3"/>
  <c r="G70" i="3"/>
  <c r="I48" i="3"/>
  <c r="H48" i="3"/>
  <c r="G48" i="3"/>
  <c r="W48" i="3" s="1"/>
  <c r="W70" i="3" l="1"/>
  <c r="F104" i="3"/>
  <c r="F103" i="3"/>
  <c r="D97" i="3"/>
  <c r="F100" i="3"/>
  <c r="F99" i="3"/>
  <c r="F95" i="3"/>
  <c r="F94" i="3"/>
  <c r="F92" i="3" s="1"/>
  <c r="F85" i="3"/>
  <c r="F86" i="3"/>
  <c r="F84" i="3"/>
  <c r="D82" i="3"/>
  <c r="D77" i="3"/>
  <c r="F80" i="3"/>
  <c r="F79" i="3"/>
  <c r="F51" i="3"/>
  <c r="F52" i="3"/>
  <c r="F53" i="3"/>
  <c r="F54" i="3"/>
  <c r="F55" i="3"/>
  <c r="F56" i="3"/>
  <c r="F50" i="3"/>
  <c r="F82" i="3" l="1"/>
  <c r="F77" i="3"/>
  <c r="F48" i="3"/>
  <c r="D70" i="3"/>
  <c r="D58" i="3"/>
  <c r="D48" i="3"/>
  <c r="D38" i="3"/>
  <c r="D26" i="3"/>
  <c r="D14" i="3"/>
  <c r="F70" i="3"/>
  <c r="F58" i="3"/>
  <c r="R58" i="3"/>
  <c r="Q58" i="3"/>
  <c r="P58" i="3"/>
  <c r="O58" i="3"/>
  <c r="N58" i="3"/>
  <c r="M58" i="3"/>
  <c r="L58" i="3"/>
  <c r="K58" i="3"/>
  <c r="J58" i="3"/>
  <c r="I58" i="3"/>
  <c r="F46" i="3"/>
  <c r="R26" i="3"/>
  <c r="Q26" i="3"/>
  <c r="P26" i="3"/>
  <c r="O26" i="3"/>
  <c r="N26" i="3"/>
  <c r="M26" i="3"/>
  <c r="L26" i="3"/>
  <c r="K26" i="3"/>
  <c r="J26" i="3"/>
  <c r="I26" i="3"/>
  <c r="H26" i="3"/>
  <c r="G26" i="3"/>
  <c r="F14" i="3"/>
  <c r="R14" i="3"/>
  <c r="Q14" i="3"/>
  <c r="P14" i="3"/>
  <c r="O14" i="3"/>
  <c r="N14" i="3"/>
  <c r="M14" i="3"/>
  <c r="L14" i="3"/>
  <c r="K14" i="3"/>
  <c r="J14" i="3"/>
  <c r="I14" i="3"/>
  <c r="H14" i="3"/>
  <c r="G14" i="3"/>
  <c r="R6" i="3"/>
  <c r="Q6" i="3"/>
  <c r="P6" i="3"/>
  <c r="O6" i="3"/>
  <c r="N6" i="3"/>
  <c r="M6" i="3"/>
  <c r="L6" i="3"/>
  <c r="K6" i="3"/>
  <c r="J6" i="3"/>
  <c r="I6" i="3"/>
  <c r="H6" i="3"/>
  <c r="G6" i="3"/>
  <c r="W14" i="3" l="1"/>
  <c r="W58" i="3"/>
  <c r="W6" i="3"/>
  <c r="W26" i="3"/>
  <c r="K88" i="3"/>
  <c r="K105" i="3" s="1"/>
  <c r="F26" i="3"/>
  <c r="F38" i="3"/>
  <c r="D6" i="3"/>
  <c r="D88" i="3" s="1"/>
  <c r="D105" i="3" s="1"/>
  <c r="G88" i="3"/>
  <c r="I88" i="3"/>
  <c r="I105" i="3" s="1"/>
  <c r="M88" i="3"/>
  <c r="M105" i="3" s="1"/>
  <c r="O88" i="3"/>
  <c r="O105" i="3" s="1"/>
  <c r="Q88" i="3"/>
  <c r="Q105" i="3" s="1"/>
  <c r="H88" i="3"/>
  <c r="J88" i="3"/>
  <c r="J105" i="3" s="1"/>
  <c r="L88" i="3"/>
  <c r="L105" i="3" s="1"/>
  <c r="N88" i="3"/>
  <c r="N105" i="3" s="1"/>
  <c r="P88" i="3"/>
  <c r="P105" i="3" s="1"/>
  <c r="R88" i="3"/>
  <c r="R105" i="3" s="1"/>
  <c r="G105" i="3" l="1"/>
  <c r="W88" i="3"/>
  <c r="W105" i="3" s="1"/>
  <c r="H105" i="3"/>
  <c r="F88" i="3"/>
  <c r="F105" i="3" s="1"/>
</calcChain>
</file>

<file path=xl/sharedStrings.xml><?xml version="1.0" encoding="utf-8"?>
<sst xmlns="http://schemas.openxmlformats.org/spreadsheetml/2006/main" count="178" uniqueCount="175">
  <si>
    <t>Devengado: este término se vincula con el acto de registrar los ingresos o el egreso en el momento en que nacen como derechos u obligaciones.</t>
  </si>
  <si>
    <t>Detalle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</si>
  <si>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</si>
  <si>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</si>
  <si>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</si>
  <si>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</si>
  <si>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</si>
  <si>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</si>
  <si>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</si>
  <si>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</si>
  <si>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</si>
  <si>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</si>
  <si>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</si>
  <si>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</si>
  <si>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</si>
  <si>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</si>
  <si>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</si>
  <si>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</si>
  <si>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</si>
  <si>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</si>
  <si>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</si>
  <si>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</si>
  <si>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</si>
  <si>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</si>
  <si>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</si>
  <si>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</si>
  <si>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</si>
  <si>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</si>
  <si>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</si>
  <si>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</si>
  <si>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</si>
  <si>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</si>
  <si>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</si>
  <si>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</si>
  <si>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</si>
  <si>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</si>
  <si>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</si>
  <si>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</si>
  <si>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</si>
  <si>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</si>
  <si>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</si>
  <si>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</si>
  <si>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</si>
  <si>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</si>
  <si>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</si>
  <si>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</si>
  <si>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</si>
  <si>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</si>
  <si>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</si>
  <si>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</si>
  <si>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</si>
  <si>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</si>
  <si>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</si>
  <si>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</si>
  <si>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</si>
  <si>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</si>
  <si>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</si>
  <si>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</si>
  <si>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</si>
  <si>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</si>
  <si>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</si>
  <si>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</si>
  <si>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</si>
  <si>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</si>
  <si>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</si>
  <si>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</si>
  <si>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</si>
  <si>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</si>
  <si>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</si>
  <si>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</si>
  <si>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</si>
  <si>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</si>
  <si>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</si>
  <si>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</si>
  <si>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</si>
  <si>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</si>
  <si>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</si>
  <si>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</si>
  <si>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</si>
  <si>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</si>
  <si>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</si>
  <si>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</si>
  <si>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</si>
  <si>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</si>
  <si>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</si>
  <si>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</si>
  <si>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</si>
  <si>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</si>
  <si>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</si>
  <si>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</si>
  <si>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</si>
  <si>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</si>
  <si>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</si>
  <si>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</si>
  <si>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</si>
  <si>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</si>
  <si>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</si>
  <si>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</si>
  <si>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</si>
  <si>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</si>
  <si>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</si>
  <si>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</si>
  <si>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</si>
  <si>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</si>
  <si>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</si>
  <si>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</si>
  <si>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</si>
  <si>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</si>
  <si>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</si>
  <si>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</si>
  <si>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</si>
  <si>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</si>
  <si>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</si>
  <si>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</si>
  <si>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</si>
  <si>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</si>
  <si>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</si>
  <si>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</si>
  <si>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</si>
  <si>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</si>
  <si>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</si>
  <si>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</si>
  <si>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</si>
  <si>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</si>
  <si>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</si>
  <si>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</si>
  <si>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</si>
  <si>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</si>
  <si>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</si>
  <si>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</si>
  <si>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</si>
  <si>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</si>
  <si>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</si>
  <si>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</si>
  <si>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</si>
  <si>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</si>
  <si>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</si>
  <si>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</si>
  <si>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</si>
  <si>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</si>
  <si>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</si>
  <si>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</si>
  <si>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</si>
  <si>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</si>
  <si>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</si>
  <si>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</si>
  <si>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</si>
  <si>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</si>
  <si>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</si>
  <si>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</si>
  <si>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</si>
  <si>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</si>
  <si>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</si>
  <si>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</si>
  <si>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</si>
  <si>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</si>
  <si>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</si>
  <si>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</si>
  <si>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</si>
  <si>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</si>
  <si>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</si>
  <si>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</si>
  <si>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</si>
  <si>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</si>
  <si>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t xml:space="preserve"> </t>
  </si>
  <si>
    <t>ARLENY MASSIEL VILLAR MORALES</t>
  </si>
  <si>
    <t>Presupuesto                                  Modificado</t>
  </si>
  <si>
    <t>Presupuesto                         Aprobado</t>
  </si>
  <si>
    <t>Total                                Acumulado</t>
  </si>
  <si>
    <t>ANASTACIA GUILLERMINA SÁNCHEZ HERRERA                                                          DIRECTORA FINANCIERA</t>
  </si>
  <si>
    <t>Modificacion                                                 Presupuestada</t>
  </si>
  <si>
    <t>Mayo</t>
  </si>
  <si>
    <t>Fuente: Mayor General de Contabilidad al 30/06/2026</t>
  </si>
  <si>
    <r>
      <t>TRANSFERENCIAS CORRIENTES A</t>
    </r>
    <r>
      <rPr>
        <sz val="20"/>
        <color theme="0"/>
        <rFont val="Verdana"/>
        <family val="2"/>
      </rPr>
      <t xml:space="preserve"> </t>
    </r>
    <r>
      <rPr>
        <sz val="20"/>
        <color rgb="FF000000"/>
        <rFont val="Verdana"/>
        <family val="2"/>
      </rPr>
      <t>INSTITUCIONES PÚBLICAS FINANCIERAS</t>
    </r>
  </si>
  <si>
    <r>
      <t>ADQUISICIÓN DE TÍTULOS</t>
    </r>
    <r>
      <rPr>
        <sz val="20"/>
        <color theme="0"/>
        <rFont val="Verdana"/>
        <family val="2"/>
      </rPr>
      <t xml:space="preserve"> </t>
    </r>
    <r>
      <rPr>
        <sz val="20"/>
        <color rgb="FF000000"/>
        <rFont val="Verdana"/>
        <family val="2"/>
      </rPr>
      <t>VALORES REPRESENTATIVOS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</si>
</sst>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4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b/>
      <sz val="18"/>
      <color rgb="FF000000"/>
      <name val="Verdana"/>
      <family val="2"/>
    </font>
    <font>
      <sz val="18"/>
      <color rgb="FF000000"/>
      <name val="Verdana"/>
      <family val="2"/>
    </font>
    <font>
      <sz val="20"/>
      <color rgb="FF000000"/>
      <name val="Verdana"/>
      <family val="2"/>
    </font>
    <font>
      <sz val="22"/>
      <color rgb="FF000000"/>
      <name val="Verdana"/>
      <family val="2"/>
    </font>
    <font>
      <b/>
      <sz val="22"/>
      <color rgb="FF000000"/>
      <name val="Verdana"/>
      <family val="2"/>
    </font>
    <font>
      <sz val="22"/>
      <color theme="1"/>
      <name val="Verdana"/>
      <family val="2"/>
    </font>
    <font>
      <b/>
      <sz val="26"/>
      <color rgb="FF000000"/>
      <name val="Calibri"/>
      <family val="2"/>
      <scheme val="minor"/>
    </font>
    <font>
      <b/>
      <sz val="26"/>
      <color rgb="FF000000"/>
      <name val="Verdana"/>
      <family val="2"/>
    </font>
    <font>
      <sz val="26"/>
      <color rgb="FF000000"/>
      <name val="Verdana"/>
      <family val="2"/>
    </font>
    <font>
      <sz val="26"/>
      <color theme="1"/>
      <name val="Verdana"/>
      <family val="2"/>
    </font>
    <font>
      <b/>
      <sz val="20"/>
      <color rgb="FF000000"/>
      <name val="Verdana"/>
      <family val="2"/>
    </font>
    <font>
      <sz val="2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8">
    <xf numFmtId="0" fontId="0" fillId="0" borderId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7" fillId="0" borderId="0"/>
    <xf numFmtId="0" fontId="17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9" fillId="0" borderId="0"/>
    <xf numFmtId="9" fontId="19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9" fillId="0" borderId="0" xfId="0" applyFont="1"/>
    <xf numFmtId="164" fontId="9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0" fillId="0" borderId="0" xfId="0" applyNumberFormat="1"/>
    <xf numFmtId="0" fontId="9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0" fontId="7" fillId="0" borderId="0" xfId="0" applyFont="1"/>
    <xf numFmtId="43" fontId="7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10" applyFont="1" applyAlignment="1">
      <alignment horizontal="center" vertical="center" wrapText="1"/>
    </xf>
    <xf numFmtId="43" fontId="7" fillId="0" borderId="0" xfId="1" applyFont="1" applyBorder="1" applyAlignment="1">
      <alignment vertical="center"/>
    </xf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43" fontId="9" fillId="0" borderId="0" xfId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1" fillId="0" borderId="0" xfId="0" applyFont="1"/>
    <xf numFmtId="43" fontId="10" fillId="0" borderId="0" xfId="0" applyNumberFormat="1" applyFont="1"/>
    <xf numFmtId="43" fontId="22" fillId="0" borderId="4" xfId="1" applyFont="1" applyBorder="1" applyAlignment="1">
      <alignment horizontal="right" vertical="center"/>
    </xf>
    <xf numFmtId="43" fontId="23" fillId="0" borderId="4" xfId="1" applyFont="1" applyBorder="1" applyAlignment="1">
      <alignment vertical="center" wrapText="1"/>
    </xf>
    <xf numFmtId="2" fontId="22" fillId="0" borderId="4" xfId="0" applyNumberFormat="1" applyFont="1" applyBorder="1" applyAlignment="1">
      <alignment vertical="center"/>
    </xf>
    <xf numFmtId="2" fontId="22" fillId="0" borderId="4" xfId="0" applyNumberFormat="1" applyFont="1" applyBorder="1" applyAlignment="1">
      <alignment horizontal="right" vertical="center"/>
    </xf>
    <xf numFmtId="43" fontId="26" fillId="0" borderId="4" xfId="0" applyNumberFormat="1" applyFont="1" applyBorder="1" applyAlignment="1">
      <alignment horizontal="left" vertical="center" wrapText="1"/>
    </xf>
    <xf numFmtId="43" fontId="26" fillId="0" borderId="4" xfId="1" applyFont="1" applyBorder="1" applyAlignment="1">
      <alignment vertical="center"/>
    </xf>
    <xf numFmtId="43" fontId="26" fillId="0" borderId="4" xfId="1" applyFont="1" applyBorder="1" applyAlignment="1">
      <alignment horizontal="right" vertical="center"/>
    </xf>
    <xf numFmtId="43" fontId="25" fillId="0" borderId="4" xfId="1" applyFont="1" applyBorder="1" applyAlignment="1">
      <alignment vertical="center" wrapText="1"/>
    </xf>
    <xf numFmtId="43" fontId="25" fillId="0" borderId="4" xfId="1" applyFont="1" applyBorder="1" applyAlignment="1">
      <alignment horizontal="right" vertical="center"/>
    </xf>
    <xf numFmtId="43" fontId="26" fillId="0" borderId="4" xfId="0" applyNumberFormat="1" applyFont="1" applyBorder="1" applyAlignment="1">
      <alignment vertical="center"/>
    </xf>
    <xf numFmtId="43" fontId="26" fillId="0" borderId="4" xfId="0" applyNumberFormat="1" applyFont="1" applyBorder="1" applyAlignment="1">
      <alignment horizontal="right" vertical="center"/>
    </xf>
    <xf numFmtId="2" fontId="25" fillId="0" borderId="4" xfId="0" applyNumberFormat="1" applyFont="1" applyBorder="1" applyAlignment="1">
      <alignment vertical="center"/>
    </xf>
    <xf numFmtId="2" fontId="26" fillId="0" borderId="4" xfId="0" applyNumberFormat="1" applyFont="1" applyBorder="1" applyAlignment="1">
      <alignment vertical="center"/>
    </xf>
    <xf numFmtId="164" fontId="25" fillId="0" borderId="4" xfId="0" applyNumberFormat="1" applyFont="1" applyBorder="1" applyAlignment="1">
      <alignment horizontal="right" vertical="center"/>
    </xf>
    <xf numFmtId="2" fontId="26" fillId="0" borderId="4" xfId="1" applyNumberFormat="1" applyFont="1" applyBorder="1" applyAlignment="1">
      <alignment vertical="center" wrapText="1"/>
    </xf>
    <xf numFmtId="2" fontId="26" fillId="0" borderId="4" xfId="1" applyNumberFormat="1" applyFont="1" applyBorder="1" applyAlignment="1">
      <alignment horizontal="right" vertical="center" wrapText="1"/>
    </xf>
    <xf numFmtId="2" fontId="26" fillId="0" borderId="4" xfId="0" applyNumberFormat="1" applyFont="1" applyBorder="1" applyAlignment="1">
      <alignment horizontal="right" vertical="center"/>
    </xf>
    <xf numFmtId="43" fontId="26" fillId="3" borderId="4" xfId="1" applyFont="1" applyFill="1" applyBorder="1" applyAlignment="1">
      <alignment horizontal="center" vertical="center" wrapText="1"/>
    </xf>
    <xf numFmtId="43" fontId="26" fillId="3" borderId="4" xfId="1" applyFont="1" applyFill="1" applyBorder="1" applyAlignment="1">
      <alignment horizontal="right" vertical="center" wrapText="1"/>
    </xf>
    <xf numFmtId="43" fontId="26" fillId="0" borderId="4" xfId="1" applyFont="1" applyFill="1" applyBorder="1" applyAlignment="1">
      <alignment horizontal="center" vertical="center" wrapText="1"/>
    </xf>
    <xf numFmtId="43" fontId="26" fillId="0" borderId="4" xfId="1" applyFont="1" applyFill="1" applyBorder="1" applyAlignment="1">
      <alignment horizontal="right" vertical="center" wrapText="1"/>
    </xf>
    <xf numFmtId="43" fontId="29" fillId="0" borderId="0" xfId="1" applyFont="1" applyAlignment="1">
      <alignment vertical="center" wrapText="1"/>
    </xf>
    <xf numFmtId="0" fontId="29" fillId="0" borderId="0" xfId="1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3" fontId="29" fillId="0" borderId="0" xfId="1" applyFont="1" applyBorder="1" applyAlignment="1">
      <alignment vertical="center" wrapText="1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wrapText="1"/>
    </xf>
    <xf numFmtId="4" fontId="30" fillId="0" borderId="0" xfId="0" applyNumberFormat="1" applyFont="1"/>
    <xf numFmtId="43" fontId="26" fillId="0" borderId="16" xfId="0" applyNumberFormat="1" applyFont="1" applyBorder="1" applyAlignment="1">
      <alignment horizontal="left" vertical="center" wrapText="1"/>
    </xf>
    <xf numFmtId="43" fontId="26" fillId="0" borderId="16" xfId="1" applyFont="1" applyBorder="1" applyAlignment="1">
      <alignment vertical="center"/>
    </xf>
    <xf numFmtId="4" fontId="27" fillId="0" borderId="0" xfId="0" applyNumberFormat="1" applyFont="1"/>
    <xf numFmtId="43" fontId="25" fillId="0" borderId="16" xfId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43" fontId="26" fillId="2" borderId="20" xfId="1" applyFont="1" applyFill="1" applyBorder="1" applyAlignment="1">
      <alignment horizontal="center" vertical="center" wrapText="1"/>
    </xf>
    <xf numFmtId="43" fontId="26" fillId="2" borderId="20" xfId="1" applyFont="1" applyFill="1" applyBorder="1" applyAlignment="1">
      <alignment horizontal="right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2" fillId="2" borderId="18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2" fillId="0" borderId="0" xfId="0" applyFont="1"/>
    <xf numFmtId="0" fontId="32" fillId="0" borderId="9" xfId="0" applyFont="1" applyBorder="1"/>
    <xf numFmtId="0" fontId="32" fillId="0" borderId="1" xfId="0" applyFont="1" applyBorder="1" applyAlignment="1">
      <alignment horizontal="center"/>
    </xf>
    <xf numFmtId="0" fontId="32" fillId="0" borderId="4" xfId="0" applyFont="1" applyBorder="1" applyAlignment="1">
      <alignment horizontal="left" vertical="center" wrapText="1"/>
    </xf>
    <xf numFmtId="0" fontId="24" fillId="0" borderId="9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/>
    </xf>
    <xf numFmtId="0" fontId="24" fillId="0" borderId="1" xfId="0" applyFont="1" applyBorder="1"/>
    <xf numFmtId="0" fontId="32" fillId="3" borderId="9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32" fillId="0" borderId="4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0" fontId="24" fillId="0" borderId="17" xfId="0" applyFont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</cellXfs>
  <cellStyles count="18">
    <cellStyle name="Millares" xfId="1" builtinId="3"/>
    <cellStyle name="Millares 2" xfId="2" xr:uid="{00000000-0005-0000-0000-000001000000}"/>
    <cellStyle name="Millares 2 2" xfId="3" xr:uid="{00000000-0005-0000-0000-000002000000}"/>
    <cellStyle name="Millares 2 2 2" xfId="4" xr:uid="{00000000-0005-0000-0000-000003000000}"/>
    <cellStyle name="Millares 2 2 2 2" xfId="5" xr:uid="{00000000-0005-0000-0000-000004000000}"/>
    <cellStyle name="Millares 3" xfId="6" xr:uid="{00000000-0005-0000-0000-000005000000}"/>
    <cellStyle name="Millares 3 2" xfId="7" xr:uid="{00000000-0005-0000-0000-000006000000}"/>
    <cellStyle name="Millares 4" xfId="8" xr:uid="{00000000-0005-0000-0000-000007000000}"/>
    <cellStyle name="Millares 5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2 2 2" xfId="12" xr:uid="{00000000-0005-0000-0000-00000C000000}"/>
    <cellStyle name="Normal 2 3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  <cellStyle name="Porcentaje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3905250</xdr:colOff>
      <xdr:row>0</xdr:row>
      <xdr:rowOff>95865</xdr:rowOff>
    </xdr:from>
    <xdr:ext cx="7286626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05375" y="95865"/>
          <a:ext cx="7286626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2026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01/01/2026 al 31/01/202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6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28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0</xdr:colOff>
      <xdr:row>117</xdr:row>
      <xdr:rowOff>881062</xdr:rowOff>
    </xdr:from>
    <xdr:ext cx="24360188" cy="2062797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3030437"/>
          <a:ext cx="24360188" cy="206279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2800">
            <a:effectLst/>
          </a:endParaRPr>
        </a:p>
        <a:p>
          <a:r>
            <a:rPr lang="es-DO" sz="2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Nota:</a:t>
          </a:r>
          <a:endParaRPr lang="es-MX" sz="2800">
            <a:effectLst/>
          </a:endParaRPr>
        </a:p>
        <a:p>
          <a:pPr eaLnBrk="1" fontAlgn="auto" latinLnBrk="0" hangingPunct="1"/>
          <a:r>
            <a:rPr lang="es-DO" sz="2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Dentro de la Partida Presupuestaria 2.6.5  Maquinaria, Otros Equipos y Herramientas RD$ 48,539,693.57 la cuenta Equipos de Comunicación, Telecomunicaciones  y Señalamiento tiene una ejecución de RD$ 48,422,710.73 al 30 de Junio  del 2026</a:t>
          </a:r>
          <a:endParaRPr lang="es-MX" sz="2800">
            <a:effectLst/>
          </a:endParaRPr>
        </a:p>
        <a:p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244559</xdr:colOff>
      <xdr:row>0</xdr:row>
      <xdr:rowOff>39603</xdr:rowOff>
    </xdr:from>
    <xdr:ext cx="3232066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809" y="39603"/>
          <a:ext cx="3232066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1028700</xdr:colOff>
      <xdr:row>120</xdr:row>
      <xdr:rowOff>0</xdr:rowOff>
    </xdr:from>
    <xdr:ext cx="3638550" cy="121920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745575" y="5645943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18</xdr:col>
      <xdr:colOff>1028700</xdr:colOff>
      <xdr:row>120</xdr:row>
      <xdr:rowOff>0</xdr:rowOff>
    </xdr:from>
    <xdr:ext cx="3638550" cy="1219200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241000" y="5655468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18</xdr:col>
      <xdr:colOff>1028700</xdr:colOff>
      <xdr:row>120</xdr:row>
      <xdr:rowOff>0</xdr:rowOff>
    </xdr:from>
    <xdr:ext cx="3638550" cy="1219200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241000" y="5655468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19</xdr:col>
      <xdr:colOff>1028700</xdr:colOff>
      <xdr:row>120</xdr:row>
      <xdr:rowOff>0</xdr:rowOff>
    </xdr:from>
    <xdr:ext cx="3638550" cy="1219200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269700" y="5655468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20</xdr:col>
      <xdr:colOff>1028700</xdr:colOff>
      <xdr:row>120</xdr:row>
      <xdr:rowOff>0</xdr:rowOff>
    </xdr:from>
    <xdr:ext cx="3638550" cy="1219200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7412950" y="5655468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twoCellAnchor editAs="oneCell">
    <xdr:from>
      <xdr:col>20</xdr:col>
      <xdr:colOff>831272</xdr:colOff>
      <xdr:row>107</xdr:row>
      <xdr:rowOff>1679865</xdr:rowOff>
    </xdr:from>
    <xdr:to>
      <xdr:col>21</xdr:col>
      <xdr:colOff>2788226</xdr:colOff>
      <xdr:row>107</xdr:row>
      <xdr:rowOff>3203864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DFD9FCE-D1FB-4241-12C3-13AC01935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24136" y="47486456"/>
          <a:ext cx="5091545" cy="1523999"/>
        </a:xfrm>
        <a:prstGeom prst="rect">
          <a:avLst/>
        </a:prstGeom>
      </xdr:spPr>
    </xdr:pic>
    <xdr:clientData/>
  </xdr:twoCellAnchor>
  <xdr:twoCellAnchor editAs="oneCell">
    <xdr:from>
      <xdr:col>6</xdr:col>
      <xdr:colOff>1135676</xdr:colOff>
      <xdr:row>108</xdr:row>
      <xdr:rowOff>103910</xdr:rowOff>
    </xdr:from>
    <xdr:to>
      <xdr:col>7</xdr:col>
      <xdr:colOff>2041392</xdr:colOff>
      <xdr:row>111</xdr:row>
      <xdr:rowOff>51956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05CF891-28BE-9984-8CBD-F356C75EF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35994" y="50118819"/>
          <a:ext cx="4594489" cy="1298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142"/>
  <sheetViews>
    <sheetView showGridLines="0" tabSelected="1" view="pageBreakPreview" zoomScale="55" zoomScaleNormal="85" zoomScaleSheetLayoutView="55" workbookViewId="0">
      <selection activeCell="C101" sqref="C101"/>
    </sheetView>
  </sheetViews>
  <sheetFormatPr baseColWidth="10" defaultColWidth="11.42578125" defaultRowHeight="21"/>
  <cols>
    <col min="1" max="1" width="7" style="2" customWidth="1"/>
    <col min="2" max="2" width="12.5703125" style="2" customWidth="1"/>
    <col min="3" max="3" width="119.140625" style="3" customWidth="1"/>
    <col min="4" max="4" width="54.7109375" style="2" customWidth="1"/>
    <col min="5" max="5" width="64.5703125" style="2" hidden="1" customWidth="1"/>
    <col min="6" max="6" width="60.7109375" style="2" customWidth="1"/>
    <col min="7" max="7" width="55.28515625" style="2" customWidth="1"/>
    <col min="8" max="8" width="47" style="2" customWidth="1"/>
    <col min="9" max="9" width="46.7109375" style="2" hidden="1" customWidth="1"/>
    <col min="10" max="16" width="47.42578125" style="2" hidden="1" customWidth="1"/>
    <col min="17" max="17" width="47.42578125" style="4" hidden="1" customWidth="1"/>
    <col min="18" max="18" width="47.42578125" style="1" hidden="1" customWidth="1"/>
    <col min="19" max="22" width="47" style="2" customWidth="1"/>
    <col min="23" max="23" width="63.5703125" style="1" customWidth="1"/>
    <col min="24" max="24" width="22.85546875" style="1" customWidth="1"/>
    <col min="25" max="25" width="17.28515625" style="1" customWidth="1"/>
    <col min="26" max="26" width="14.85546875" style="1" customWidth="1"/>
    <col min="27" max="28" width="5.85546875" style="1" customWidth="1"/>
    <col min="29" max="30" width="7.42578125" style="1" customWidth="1"/>
    <col min="31" max="31" width="21" style="1" customWidth="1"/>
    <col min="32" max="41" width="7.42578125" style="1" customWidth="1"/>
    <col min="42" max="52" width="11.42578125" style="1"/>
    <col min="53" max="16384" width="11.42578125" style="2"/>
  </cols>
  <sheetData>
    <row r="1" spans="1:57" ht="111.75" customHeight="1" thickBot="1">
      <c r="F1" s="81" t="s">
        <v>0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</row>
    <row r="2" spans="1:57" ht="33" customHeight="1" thickBot="1">
      <c r="C2" s="5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9"/>
      <c r="S2" s="6"/>
      <c r="T2" s="6"/>
      <c r="U2" s="6"/>
      <c r="V2" s="6"/>
    </row>
    <row r="3" spans="1:57" ht="51.75" customHeight="1">
      <c r="A3" s="94" t="s">
        <v>1</v>
      </c>
      <c r="B3" s="85"/>
      <c r="C3" s="85"/>
      <c r="D3" s="92" t="s">
        <v>167</v>
      </c>
      <c r="E3" s="92" t="s">
        <v>170</v>
      </c>
      <c r="F3" s="92" t="s">
        <v>166</v>
      </c>
      <c r="G3" s="85" t="s">
        <v>2</v>
      </c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6"/>
      <c r="T3" s="86"/>
      <c r="U3" s="86"/>
      <c r="V3" s="86"/>
      <c r="W3" s="87"/>
      <c r="BA3" s="1"/>
    </row>
    <row r="4" spans="1:57" s="1" customFormat="1" ht="66" customHeight="1">
      <c r="A4" s="95"/>
      <c r="B4" s="96"/>
      <c r="C4" s="96"/>
      <c r="D4" s="93"/>
      <c r="E4" s="93"/>
      <c r="F4" s="93"/>
      <c r="G4" s="79" t="s">
        <v>3</v>
      </c>
      <c r="H4" s="79" t="s">
        <v>4</v>
      </c>
      <c r="I4" s="79" t="s">
        <v>5</v>
      </c>
      <c r="J4" s="79" t="s">
        <v>6</v>
      </c>
      <c r="K4" s="79" t="s">
        <v>7</v>
      </c>
      <c r="L4" s="79" t="s">
        <v>8</v>
      </c>
      <c r="M4" s="79" t="s">
        <v>9</v>
      </c>
      <c r="N4" s="79" t="s">
        <v>10</v>
      </c>
      <c r="O4" s="79" t="s">
        <v>11</v>
      </c>
      <c r="P4" s="79" t="s">
        <v>12</v>
      </c>
      <c r="Q4" s="79" t="s">
        <v>13</v>
      </c>
      <c r="R4" s="79" t="s">
        <v>14</v>
      </c>
      <c r="S4" s="79" t="s">
        <v>5</v>
      </c>
      <c r="T4" s="79" t="s">
        <v>6</v>
      </c>
      <c r="U4" s="79" t="s">
        <v>171</v>
      </c>
      <c r="V4" s="79" t="s">
        <v>8</v>
      </c>
      <c r="W4" s="80" t="s">
        <v>168</v>
      </c>
      <c r="X4"/>
      <c r="Y4"/>
      <c r="Z4"/>
      <c r="AL4" s="16"/>
      <c r="AM4" s="16"/>
    </row>
    <row r="5" spans="1:57" ht="27">
      <c r="A5" s="98" t="s">
        <v>15</v>
      </c>
      <c r="B5" s="99"/>
      <c r="C5" s="100" t="s">
        <v>16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72"/>
      <c r="X5"/>
      <c r="Y5"/>
      <c r="Z5"/>
      <c r="AA5" s="10"/>
      <c r="AD5" s="16"/>
      <c r="AE5" s="16"/>
      <c r="AF5" s="16"/>
      <c r="AG5" s="16"/>
      <c r="AH5" s="16"/>
      <c r="AI5" s="16"/>
      <c r="AJ5" s="16"/>
      <c r="AK5" s="16"/>
      <c r="AL5" s="16"/>
      <c r="AM5" s="16"/>
      <c r="BA5" s="1"/>
      <c r="BB5" s="1"/>
      <c r="BC5" s="1"/>
      <c r="BD5" s="1"/>
      <c r="BE5" s="1"/>
    </row>
    <row r="6" spans="1:57" ht="28.5" customHeight="1">
      <c r="A6" s="98" t="s">
        <v>17</v>
      </c>
      <c r="B6" s="99"/>
      <c r="C6" s="100" t="s">
        <v>18</v>
      </c>
      <c r="D6" s="47">
        <f>SUM(D8:D12)</f>
        <v>5174631544</v>
      </c>
      <c r="E6" s="47">
        <f>SUM(E8:E12)</f>
        <v>6500000</v>
      </c>
      <c r="F6" s="47">
        <f>SUM(F8:F12)</f>
        <v>5181131544</v>
      </c>
      <c r="G6" s="47">
        <f>+G8+G9+G10+G11+G12</f>
        <v>235353698.56</v>
      </c>
      <c r="H6" s="48">
        <f t="shared" ref="H6:O6" si="0">H8+H9+H10+H11+H12</f>
        <v>266835241.38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  <c r="P6" s="48">
        <f t="shared" ref="P6:Q6" si="1">P8+P9+P10+P11+P12</f>
        <v>0</v>
      </c>
      <c r="Q6" s="48">
        <f t="shared" si="1"/>
        <v>0</v>
      </c>
      <c r="R6" s="48">
        <f t="shared" ref="R6:S6" si="2">R8+R9+R10+R11+R12</f>
        <v>0</v>
      </c>
      <c r="S6" s="48">
        <f t="shared" si="2"/>
        <v>252845786.58000001</v>
      </c>
      <c r="T6" s="48">
        <f t="shared" ref="T6" si="3">T8+T9+T10+T11+T12</f>
        <v>340153134.38</v>
      </c>
      <c r="U6" s="48">
        <f>U8+U9+U10+U11+U12</f>
        <v>250481160.64999998</v>
      </c>
      <c r="V6" s="48">
        <f>V8+V9+V10+V11+V12</f>
        <v>428883698.26000005</v>
      </c>
      <c r="W6" s="73">
        <f>SUM(G6:V6)</f>
        <v>1774552719.8100002</v>
      </c>
      <c r="X6"/>
      <c r="Y6"/>
      <c r="Z6"/>
      <c r="AA6" s="11"/>
      <c r="AB6" s="12"/>
      <c r="AD6" s="17"/>
      <c r="BA6" s="1"/>
      <c r="BB6" s="1"/>
      <c r="BC6" s="1"/>
      <c r="BD6" s="1"/>
      <c r="BE6" s="1"/>
    </row>
    <row r="7" spans="1:57" ht="27">
      <c r="A7" s="101"/>
      <c r="B7" s="102"/>
      <c r="C7" s="100"/>
      <c r="D7" s="47"/>
      <c r="E7" s="47"/>
      <c r="F7" s="47"/>
      <c r="G7" s="4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73">
        <f t="shared" ref="W7:W9" si="4">SUM(G7:V7)</f>
        <v>0</v>
      </c>
      <c r="X7"/>
      <c r="Y7"/>
      <c r="Z7"/>
      <c r="AA7" s="11"/>
      <c r="AB7" s="12"/>
      <c r="AD7" s="17"/>
      <c r="BA7" s="1"/>
      <c r="BB7" s="1"/>
      <c r="BC7" s="1"/>
      <c r="BD7" s="1"/>
      <c r="BE7" s="1"/>
    </row>
    <row r="8" spans="1:57" ht="27">
      <c r="A8" s="101"/>
      <c r="B8" s="103" t="s">
        <v>19</v>
      </c>
      <c r="C8" s="104" t="s">
        <v>20</v>
      </c>
      <c r="D8" s="49">
        <v>3013262296</v>
      </c>
      <c r="E8" s="74">
        <v>0</v>
      </c>
      <c r="F8" s="49">
        <f>+D8+E8</f>
        <v>3013262296</v>
      </c>
      <c r="G8" s="50">
        <v>178107179.84</v>
      </c>
      <c r="H8" s="50">
        <v>181931540.97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179437909.46000001</v>
      </c>
      <c r="T8" s="50">
        <v>183155396.16</v>
      </c>
      <c r="U8" s="50">
        <v>182285974.78</v>
      </c>
      <c r="V8" s="50">
        <v>178425502.55000001</v>
      </c>
      <c r="W8" s="73">
        <f t="shared" si="4"/>
        <v>1083343503.76</v>
      </c>
      <c r="X8"/>
      <c r="Y8"/>
      <c r="Z8"/>
      <c r="AA8" s="11"/>
      <c r="AB8" s="12"/>
      <c r="BA8" s="1"/>
      <c r="BB8" s="1"/>
      <c r="BC8" s="1"/>
      <c r="BD8" s="1"/>
      <c r="BE8" s="1"/>
    </row>
    <row r="9" spans="1:57" ht="27">
      <c r="A9" s="101"/>
      <c r="B9" s="103" t="s">
        <v>21</v>
      </c>
      <c r="C9" s="104" t="s">
        <v>22</v>
      </c>
      <c r="D9" s="49">
        <v>1729125730</v>
      </c>
      <c r="E9" s="74">
        <v>6000000</v>
      </c>
      <c r="F9" s="49">
        <f t="shared" ref="F9:F12" si="5">+D9+E9</f>
        <v>1735125730</v>
      </c>
      <c r="G9" s="50">
        <v>30874125.140000001</v>
      </c>
      <c r="H9" s="50">
        <v>58348022.32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46816419.380000003</v>
      </c>
      <c r="T9" s="50">
        <v>130492103.79000001</v>
      </c>
      <c r="U9" s="50">
        <f>42118444.73+85000</f>
        <v>42203444.729999997</v>
      </c>
      <c r="V9" s="50">
        <v>224225038.91999999</v>
      </c>
      <c r="W9" s="73">
        <f t="shared" si="4"/>
        <v>532959154.27999997</v>
      </c>
      <c r="X9"/>
      <c r="Y9"/>
      <c r="Z9"/>
      <c r="AA9" s="11"/>
      <c r="AB9" s="12"/>
      <c r="BA9" s="1"/>
      <c r="BB9" s="1"/>
      <c r="BC9" s="1"/>
      <c r="BD9" s="1"/>
      <c r="BE9" s="1"/>
    </row>
    <row r="10" spans="1:57" ht="27">
      <c r="A10" s="101"/>
      <c r="B10" s="103" t="s">
        <v>23</v>
      </c>
      <c r="C10" s="104" t="s">
        <v>24</v>
      </c>
      <c r="D10" s="49">
        <v>0</v>
      </c>
      <c r="E10" s="74">
        <v>0</v>
      </c>
      <c r="F10" s="49">
        <f t="shared" si="5"/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/>
      <c r="U10" s="50"/>
      <c r="V10" s="50">
        <v>0</v>
      </c>
      <c r="W10" s="73">
        <f t="shared" ref="W10:W15" si="6">SUM(G10:V10)</f>
        <v>0</v>
      </c>
      <c r="X10"/>
      <c r="Y10"/>
      <c r="Z10"/>
      <c r="AA10" s="11"/>
      <c r="AB10" s="12"/>
      <c r="BA10" s="1"/>
      <c r="BB10" s="1"/>
      <c r="BC10" s="1"/>
      <c r="BD10" s="1"/>
      <c r="BE10" s="1"/>
    </row>
    <row r="11" spans="1:57" ht="27">
      <c r="A11" s="101"/>
      <c r="B11" s="103" t="s">
        <v>25</v>
      </c>
      <c r="C11" s="104" t="s">
        <v>26</v>
      </c>
      <c r="D11" s="49">
        <v>50000000</v>
      </c>
      <c r="E11" s="74">
        <v>500000</v>
      </c>
      <c r="F11" s="49">
        <f t="shared" si="5"/>
        <v>50500000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/>
      <c r="U11" s="50">
        <v>0</v>
      </c>
      <c r="V11" s="50">
        <v>0</v>
      </c>
      <c r="W11" s="73">
        <f t="shared" si="6"/>
        <v>0</v>
      </c>
      <c r="X11"/>
      <c r="Y11"/>
      <c r="Z11"/>
      <c r="AA11" s="11"/>
      <c r="AB11" s="12"/>
      <c r="BA11" s="1"/>
      <c r="BB11" s="1"/>
      <c r="BC11" s="1"/>
      <c r="BD11" s="1"/>
      <c r="BE11" s="1"/>
    </row>
    <row r="12" spans="1:57" ht="27">
      <c r="A12" s="101"/>
      <c r="B12" s="103" t="s">
        <v>27</v>
      </c>
      <c r="C12" s="104" t="s">
        <v>28</v>
      </c>
      <c r="D12" s="49">
        <v>382243518</v>
      </c>
      <c r="E12" s="74">
        <v>0</v>
      </c>
      <c r="F12" s="49">
        <f t="shared" si="5"/>
        <v>382243518</v>
      </c>
      <c r="G12" s="50">
        <v>26372393.579999998</v>
      </c>
      <c r="H12" s="50">
        <v>26555678.09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26591457.739999998</v>
      </c>
      <c r="T12" s="50">
        <v>26505634.43</v>
      </c>
      <c r="U12" s="50">
        <v>25991741.140000001</v>
      </c>
      <c r="V12" s="50">
        <v>26233156.789999999</v>
      </c>
      <c r="W12" s="73">
        <f t="shared" si="6"/>
        <v>158250061.77000001</v>
      </c>
      <c r="X12"/>
      <c r="Y12"/>
      <c r="Z12"/>
      <c r="AA12" s="11"/>
      <c r="AB12" s="12"/>
      <c r="BA12" s="1"/>
      <c r="BB12" s="1"/>
      <c r="BC12" s="1"/>
      <c r="BD12" s="1"/>
      <c r="BE12" s="1"/>
    </row>
    <row r="13" spans="1:57" ht="27">
      <c r="A13" s="101"/>
      <c r="B13" s="102"/>
      <c r="C13" s="104"/>
      <c r="D13" s="49"/>
      <c r="E13" s="74"/>
      <c r="F13" s="49"/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73">
        <f t="shared" si="6"/>
        <v>0</v>
      </c>
      <c r="X13"/>
      <c r="Y13"/>
      <c r="Z13"/>
      <c r="AA13" s="11"/>
      <c r="AB13" s="12"/>
      <c r="BA13" s="1"/>
      <c r="BB13" s="1"/>
      <c r="BC13" s="1"/>
      <c r="BD13" s="1"/>
      <c r="BE13" s="1"/>
    </row>
    <row r="14" spans="1:57" ht="27">
      <c r="A14" s="98" t="s">
        <v>29</v>
      </c>
      <c r="B14" s="102"/>
      <c r="C14" s="100" t="s">
        <v>30</v>
      </c>
      <c r="D14" s="51">
        <f>SUM(D16:D24)</f>
        <v>999338809</v>
      </c>
      <c r="E14" s="51">
        <f>SUM(E16:E24)</f>
        <v>-2000000</v>
      </c>
      <c r="F14" s="51">
        <f>SUM(F16:F24)</f>
        <v>997338809</v>
      </c>
      <c r="G14" s="51">
        <f>+G16+G17+G18+G19+G20+G21+G22+G23+G24</f>
        <v>38755510.109999999</v>
      </c>
      <c r="H14" s="52">
        <f t="shared" ref="H14:O14" si="7">H16+H17+H18+H19+H20+H21+H22+H23+H24</f>
        <v>52719023.960000001</v>
      </c>
      <c r="I14" s="52">
        <f t="shared" si="7"/>
        <v>0</v>
      </c>
      <c r="J14" s="52">
        <f t="shared" si="7"/>
        <v>0</v>
      </c>
      <c r="K14" s="52">
        <f t="shared" si="7"/>
        <v>0</v>
      </c>
      <c r="L14" s="52">
        <f t="shared" si="7"/>
        <v>0</v>
      </c>
      <c r="M14" s="52">
        <f t="shared" si="7"/>
        <v>0</v>
      </c>
      <c r="N14" s="52">
        <f t="shared" si="7"/>
        <v>0</v>
      </c>
      <c r="O14" s="52">
        <f t="shared" si="7"/>
        <v>0</v>
      </c>
      <c r="P14" s="52">
        <f t="shared" ref="P14:Q14" si="8">P16+P17+P18+P19+P20+P21+P22+P23+P24</f>
        <v>0</v>
      </c>
      <c r="Q14" s="52">
        <f t="shared" si="8"/>
        <v>0</v>
      </c>
      <c r="R14" s="52">
        <f t="shared" ref="R14" si="9">R16+R17+R18+R19+R20+R21+R22+R23+R24</f>
        <v>0</v>
      </c>
      <c r="S14" s="52">
        <f>S16+S17+S18+S19+S20+S21+S22+S23+S24</f>
        <v>77549859.460000008</v>
      </c>
      <c r="T14" s="52">
        <f t="shared" ref="T14:U14" si="10">T16+T17+T18+T19+T20+T21+T22+T23+T24</f>
        <v>55093896.479999997</v>
      </c>
      <c r="U14" s="52">
        <f t="shared" si="10"/>
        <v>53692140.169999994</v>
      </c>
      <c r="V14" s="52">
        <f t="shared" ref="V14" si="11">V16+V17+V18+V19+V20+V21+V22+V23+V24</f>
        <v>106814414.66</v>
      </c>
      <c r="W14" s="73">
        <f t="shared" si="6"/>
        <v>384624844.84000003</v>
      </c>
      <c r="X14" s="13"/>
      <c r="Y14"/>
      <c r="Z14"/>
      <c r="AA14" s="11"/>
      <c r="AB14" s="12"/>
      <c r="AD14" s="88"/>
      <c r="AE14" s="89"/>
      <c r="AF14" s="89"/>
      <c r="AG14" s="89"/>
      <c r="BA14" s="1"/>
      <c r="BB14" s="1"/>
      <c r="BC14" s="1"/>
      <c r="BD14" s="1"/>
      <c r="BE14" s="1"/>
    </row>
    <row r="15" spans="1:57" ht="27">
      <c r="A15" s="101"/>
      <c r="B15" s="102"/>
      <c r="C15" s="100"/>
      <c r="D15" s="51"/>
      <c r="E15" s="51"/>
      <c r="F15" s="51"/>
      <c r="G15" s="51"/>
      <c r="H15" s="52"/>
      <c r="I15" s="52"/>
      <c r="J15" s="52"/>
      <c r="K15" s="52">
        <v>0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75">
        <f t="shared" si="6"/>
        <v>0</v>
      </c>
      <c r="X15"/>
      <c r="Y15"/>
      <c r="Z15"/>
      <c r="AA15" s="11"/>
      <c r="AB15" s="12"/>
      <c r="BA15" s="1"/>
      <c r="BB15" s="1"/>
      <c r="BC15" s="1"/>
      <c r="BD15" s="1"/>
      <c r="BE15" s="1"/>
    </row>
    <row r="16" spans="1:57" ht="27">
      <c r="A16" s="101"/>
      <c r="B16" s="103" t="s">
        <v>31</v>
      </c>
      <c r="C16" s="104" t="s">
        <v>32</v>
      </c>
      <c r="D16" s="49">
        <v>103827809</v>
      </c>
      <c r="E16" s="74">
        <f>20000000+1000000</f>
        <v>21000000</v>
      </c>
      <c r="F16" s="49">
        <f>+D16+E16</f>
        <v>124827809</v>
      </c>
      <c r="G16" s="50">
        <v>1481217.2</v>
      </c>
      <c r="H16" s="50">
        <v>3624950.1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>
        <v>15667027.449999999</v>
      </c>
      <c r="T16" s="50">
        <v>10369176.800000001</v>
      </c>
      <c r="U16" s="50">
        <v>12872135.16</v>
      </c>
      <c r="V16" s="50">
        <v>26370371.359999999</v>
      </c>
      <c r="W16" s="75">
        <f t="shared" ref="W16:W25" si="12">SUM(G16:V16)</f>
        <v>70384878.069999993</v>
      </c>
      <c r="X16"/>
      <c r="Y16"/>
      <c r="Z16"/>
      <c r="AA16" s="11"/>
      <c r="AB16" s="12"/>
      <c r="BA16" s="1"/>
      <c r="BB16" s="1"/>
      <c r="BC16" s="1"/>
      <c r="BD16" s="1"/>
      <c r="BE16" s="1"/>
    </row>
    <row r="17" spans="1:57" ht="48" customHeight="1">
      <c r="A17" s="101"/>
      <c r="B17" s="105" t="s">
        <v>33</v>
      </c>
      <c r="C17" s="104" t="s">
        <v>34</v>
      </c>
      <c r="D17" s="49">
        <v>55750000</v>
      </c>
      <c r="E17" s="74">
        <v>1000000</v>
      </c>
      <c r="F17" s="49">
        <f t="shared" ref="F17:F24" si="13">+D17+E17</f>
        <v>56750000</v>
      </c>
      <c r="G17" s="50">
        <v>508344</v>
      </c>
      <c r="H17" s="50">
        <v>4747126.45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>
        <v>3089900</v>
      </c>
      <c r="T17" s="50">
        <v>1726357.9</v>
      </c>
      <c r="U17" s="50">
        <v>1120708.8999999999</v>
      </c>
      <c r="V17" s="50">
        <v>2986860</v>
      </c>
      <c r="W17" s="75">
        <f t="shared" si="12"/>
        <v>14179297.25</v>
      </c>
      <c r="X17"/>
      <c r="Y17"/>
      <c r="Z17"/>
      <c r="AA17" s="11"/>
      <c r="AB17" s="12"/>
      <c r="BA17" s="1"/>
      <c r="BB17" s="1"/>
      <c r="BC17" s="1"/>
      <c r="BD17" s="1"/>
      <c r="BE17" s="1"/>
    </row>
    <row r="18" spans="1:57" ht="28.5" customHeight="1">
      <c r="A18" s="101"/>
      <c r="B18" s="103" t="s">
        <v>35</v>
      </c>
      <c r="C18" s="104" t="s">
        <v>36</v>
      </c>
      <c r="D18" s="49">
        <v>95206231</v>
      </c>
      <c r="E18" s="74">
        <v>0</v>
      </c>
      <c r="F18" s="49">
        <f t="shared" si="13"/>
        <v>95206231</v>
      </c>
      <c r="G18" s="50">
        <v>4738595.91</v>
      </c>
      <c r="H18" s="50">
        <v>6287677.3600000003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>
        <v>6349200.5099999998</v>
      </c>
      <c r="T18" s="50">
        <v>2826448.34</v>
      </c>
      <c r="U18" s="50">
        <v>9251564.7400000002</v>
      </c>
      <c r="V18" s="50">
        <v>7135661.6299999999</v>
      </c>
      <c r="W18" s="75">
        <f t="shared" si="12"/>
        <v>36589148.490000002</v>
      </c>
      <c r="X18"/>
      <c r="Y18"/>
      <c r="Z18"/>
      <c r="AA18" s="11"/>
      <c r="AB18" s="12"/>
      <c r="BA18" s="1"/>
      <c r="BB18" s="1"/>
      <c r="BC18" s="1"/>
      <c r="BD18" s="1"/>
      <c r="BE18" s="1"/>
    </row>
    <row r="19" spans="1:57" ht="27">
      <c r="A19" s="101"/>
      <c r="B19" s="103" t="s">
        <v>37</v>
      </c>
      <c r="C19" s="104" t="s">
        <v>38</v>
      </c>
      <c r="D19" s="49">
        <v>65524000</v>
      </c>
      <c r="E19" s="74">
        <v>-10000000</v>
      </c>
      <c r="F19" s="49">
        <f t="shared" si="13"/>
        <v>55524000</v>
      </c>
      <c r="G19" s="50">
        <v>149013</v>
      </c>
      <c r="H19" s="50">
        <v>2825670.65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>
        <v>3600680.95</v>
      </c>
      <c r="T19" s="50">
        <v>588605</v>
      </c>
      <c r="U19" s="50">
        <v>813951.76</v>
      </c>
      <c r="V19" s="50">
        <v>5439449.0099999998</v>
      </c>
      <c r="W19" s="75">
        <f t="shared" si="12"/>
        <v>13417370.369999999</v>
      </c>
      <c r="X19"/>
      <c r="Y19"/>
      <c r="Z19"/>
      <c r="AA19" s="11"/>
      <c r="AB19" s="12"/>
      <c r="BA19" s="1"/>
      <c r="BB19" s="1"/>
      <c r="BC19" s="1"/>
      <c r="BD19" s="1"/>
      <c r="BE19" s="1"/>
    </row>
    <row r="20" spans="1:57" ht="27">
      <c r="A20" s="101"/>
      <c r="B20" s="103" t="s">
        <v>39</v>
      </c>
      <c r="C20" s="104" t="s">
        <v>40</v>
      </c>
      <c r="D20" s="49">
        <v>87343680</v>
      </c>
      <c r="E20" s="74">
        <f>-2000000+5000000</f>
        <v>3000000</v>
      </c>
      <c r="F20" s="49">
        <f t="shared" si="13"/>
        <v>90343680</v>
      </c>
      <c r="G20" s="50">
        <v>1310505.76</v>
      </c>
      <c r="H20" s="50">
        <v>4212144.21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>
        <v>12318315.32</v>
      </c>
      <c r="T20" s="50">
        <v>5384875.75</v>
      </c>
      <c r="U20" s="50">
        <v>4019047.52</v>
      </c>
      <c r="V20" s="50">
        <v>16140509.289999999</v>
      </c>
      <c r="W20" s="75">
        <f t="shared" si="12"/>
        <v>43385397.849999994</v>
      </c>
      <c r="X20"/>
      <c r="Y20"/>
      <c r="Z20"/>
      <c r="AA20" s="11"/>
      <c r="AB20" s="12"/>
      <c r="BA20" s="1"/>
      <c r="BB20" s="1"/>
      <c r="BC20" s="1"/>
      <c r="BD20" s="1"/>
      <c r="BE20" s="1"/>
    </row>
    <row r="21" spans="1:57" ht="27">
      <c r="A21" s="101"/>
      <c r="B21" s="103" t="s">
        <v>41</v>
      </c>
      <c r="C21" s="104" t="s">
        <v>42</v>
      </c>
      <c r="D21" s="49">
        <v>186663377</v>
      </c>
      <c r="E21" s="74">
        <f>-3000000-10000000</f>
        <v>-13000000</v>
      </c>
      <c r="F21" s="49">
        <f t="shared" si="13"/>
        <v>173663377</v>
      </c>
      <c r="G21" s="50">
        <v>11443687.539999999</v>
      </c>
      <c r="H21" s="50">
        <v>12301050.23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>
        <v>12384117.039999999</v>
      </c>
      <c r="T21" s="50">
        <v>12980105.210000001</v>
      </c>
      <c r="U21" s="50">
        <v>13782809.09</v>
      </c>
      <c r="V21" s="50">
        <v>13151457.449999999</v>
      </c>
      <c r="W21" s="75">
        <f t="shared" si="12"/>
        <v>76043226.560000002</v>
      </c>
      <c r="X21"/>
      <c r="Y21"/>
      <c r="Z21"/>
      <c r="AA21" s="11"/>
      <c r="AB21" s="12"/>
      <c r="BA21" s="1"/>
      <c r="BB21" s="1"/>
      <c r="BC21" s="1"/>
      <c r="BD21" s="1"/>
      <c r="BE21" s="1"/>
    </row>
    <row r="22" spans="1:57" ht="55.5" customHeight="1">
      <c r="A22" s="101"/>
      <c r="B22" s="105" t="s">
        <v>43</v>
      </c>
      <c r="C22" s="104" t="s">
        <v>44</v>
      </c>
      <c r="D22" s="49">
        <v>94574760</v>
      </c>
      <c r="E22" s="76">
        <f>-7000000+8000000-5000000</f>
        <v>-4000000</v>
      </c>
      <c r="F22" s="49">
        <f t="shared" si="13"/>
        <v>90574760</v>
      </c>
      <c r="G22" s="50">
        <v>694201.7</v>
      </c>
      <c r="H22" s="50">
        <v>5859826.0800000001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>
        <v>5952443.9299999997</v>
      </c>
      <c r="T22" s="50">
        <v>3872723.75</v>
      </c>
      <c r="U22" s="50">
        <v>2837430.44</v>
      </c>
      <c r="V22" s="50">
        <v>4020095.12</v>
      </c>
      <c r="W22" s="75">
        <f t="shared" si="12"/>
        <v>23236721.020000003</v>
      </c>
      <c r="X22"/>
      <c r="Y22"/>
      <c r="Z22"/>
      <c r="AA22" s="11"/>
      <c r="AB22" s="12"/>
      <c r="BA22" s="1"/>
      <c r="BB22" s="1"/>
      <c r="BC22" s="1"/>
      <c r="BD22" s="1"/>
      <c r="BE22" s="1"/>
    </row>
    <row r="23" spans="1:57" ht="53.25" customHeight="1">
      <c r="A23" s="101"/>
      <c r="B23" s="105" t="s">
        <v>45</v>
      </c>
      <c r="C23" s="104" t="s">
        <v>46</v>
      </c>
      <c r="D23" s="49">
        <v>215448952</v>
      </c>
      <c r="E23" s="76">
        <f>9000000+2000000+770227.48+374999.99+149999.99+1495229.36-770227.48-374999.99-149999.99-1495229.36-11000000-2000000+2000000+10000000</f>
        <v>10000000</v>
      </c>
      <c r="F23" s="49">
        <f t="shared" si="13"/>
        <v>225448952</v>
      </c>
      <c r="G23" s="50">
        <v>17955210.140000001</v>
      </c>
      <c r="H23" s="50">
        <v>9620806.8800000008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>
        <v>14665812.9</v>
      </c>
      <c r="T23" s="50">
        <v>11928410.470000001</v>
      </c>
      <c r="U23" s="50">
        <v>8684908.8000000007</v>
      </c>
      <c r="V23" s="50">
        <v>17975375.940000001</v>
      </c>
      <c r="W23" s="75">
        <f t="shared" si="12"/>
        <v>80830525.129999995</v>
      </c>
      <c r="X23" s="13">
        <v>0</v>
      </c>
      <c r="Y23"/>
      <c r="Z23"/>
      <c r="AA23" s="11"/>
      <c r="AB23" s="12"/>
      <c r="BA23" s="1"/>
      <c r="BB23" s="1"/>
      <c r="BC23" s="1"/>
      <c r="BD23" s="1"/>
      <c r="BE23" s="1"/>
    </row>
    <row r="24" spans="1:57" ht="27">
      <c r="A24" s="101"/>
      <c r="B24" s="103" t="s">
        <v>47</v>
      </c>
      <c r="C24" s="104" t="s">
        <v>48</v>
      </c>
      <c r="D24" s="49">
        <v>95000000</v>
      </c>
      <c r="E24" s="74">
        <v>-10000000</v>
      </c>
      <c r="F24" s="49">
        <f t="shared" si="13"/>
        <v>85000000</v>
      </c>
      <c r="G24" s="50">
        <v>474734.86</v>
      </c>
      <c r="H24" s="50">
        <v>3239772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>
        <v>3522361.36</v>
      </c>
      <c r="T24" s="50">
        <v>5417193.2599999998</v>
      </c>
      <c r="U24" s="50">
        <v>309583.76</v>
      </c>
      <c r="V24" s="50">
        <v>13594634.859999999</v>
      </c>
      <c r="W24" s="75">
        <f t="shared" si="12"/>
        <v>26558280.100000001</v>
      </c>
      <c r="X24"/>
      <c r="Y24"/>
      <c r="Z24"/>
      <c r="AA24" s="11"/>
      <c r="AB24" s="12"/>
      <c r="BA24" s="1"/>
      <c r="BB24" s="1"/>
      <c r="BC24" s="1"/>
      <c r="BD24" s="1"/>
      <c r="BE24" s="1"/>
    </row>
    <row r="25" spans="1:57" ht="13.15" customHeight="1">
      <c r="A25" s="101"/>
      <c r="B25" s="102"/>
      <c r="C25" s="104"/>
      <c r="D25" s="49"/>
      <c r="E25" s="49"/>
      <c r="F25" s="49"/>
      <c r="G25" s="49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75">
        <f t="shared" si="12"/>
        <v>0</v>
      </c>
      <c r="X25"/>
      <c r="Y25"/>
      <c r="Z25"/>
      <c r="AA25" s="11"/>
      <c r="AB25" s="12"/>
      <c r="BA25" s="1"/>
      <c r="BB25" s="1"/>
      <c r="BC25" s="1"/>
      <c r="BD25" s="1"/>
      <c r="BE25" s="1"/>
    </row>
    <row r="26" spans="1:57" ht="27">
      <c r="A26" s="98" t="s">
        <v>49</v>
      </c>
      <c r="B26" s="102"/>
      <c r="C26" s="100" t="s">
        <v>50</v>
      </c>
      <c r="D26" s="48">
        <f>SUM(D28:D36)</f>
        <v>289598198</v>
      </c>
      <c r="E26" s="48">
        <f>SUM(E28:E36)</f>
        <v>-7500000</v>
      </c>
      <c r="F26" s="48">
        <f>SUM(F28:F36)</f>
        <v>282098198</v>
      </c>
      <c r="G26" s="48">
        <f>G28+G29+G30+G31+G32+G33+G34+G35+G36</f>
        <v>5103016.62</v>
      </c>
      <c r="H26" s="48">
        <f>H28+H29+H30+H31+H32+H33+H34+H35+H36</f>
        <v>11494732.74</v>
      </c>
      <c r="I26" s="48">
        <f t="shared" ref="I26:O26" si="14">I28+I29+I30+I31+I32+I33+I34+I35+I36</f>
        <v>0</v>
      </c>
      <c r="J26" s="48">
        <f t="shared" si="14"/>
        <v>0</v>
      </c>
      <c r="K26" s="48">
        <f t="shared" si="14"/>
        <v>0</v>
      </c>
      <c r="L26" s="48">
        <f t="shared" si="14"/>
        <v>0</v>
      </c>
      <c r="M26" s="48">
        <f t="shared" si="14"/>
        <v>0</v>
      </c>
      <c r="N26" s="48">
        <f t="shared" si="14"/>
        <v>0</v>
      </c>
      <c r="O26" s="48">
        <f t="shared" si="14"/>
        <v>0</v>
      </c>
      <c r="P26" s="48">
        <f t="shared" ref="P26:R26" si="15">P28+P29+P30+P31+P32+P33+P34+P35+P36</f>
        <v>0</v>
      </c>
      <c r="Q26" s="48">
        <f t="shared" si="15"/>
        <v>0</v>
      </c>
      <c r="R26" s="48">
        <f t="shared" si="15"/>
        <v>0</v>
      </c>
      <c r="S26" s="48">
        <f>S28+S29+S30+S31+S32+S33+S34+S35+S36</f>
        <v>8411942.8399999999</v>
      </c>
      <c r="T26" s="48">
        <f>T28+T29+T30+T31+T32+T33+T34+T35+T36</f>
        <v>2316195.0100000002</v>
      </c>
      <c r="U26" s="48">
        <f>U28+U29+U30+U31+U32+U33+U34+U35+U36</f>
        <v>12577536.82</v>
      </c>
      <c r="V26" s="48">
        <f>V28+V29+V30+V31+V32+V33+V34+V35+V36</f>
        <v>10005153.920000002</v>
      </c>
      <c r="W26" s="73">
        <f>SUM(G26:V26)</f>
        <v>49908577.950000003</v>
      </c>
      <c r="X26"/>
      <c r="Y26"/>
      <c r="Z26"/>
      <c r="AA26" s="11"/>
      <c r="AB26" s="12"/>
      <c r="BA26" s="1"/>
      <c r="BB26" s="1"/>
      <c r="BC26" s="1"/>
      <c r="BD26" s="1"/>
      <c r="BE26" s="1"/>
    </row>
    <row r="27" spans="1:57" ht="13.15" customHeight="1">
      <c r="A27" s="101"/>
      <c r="B27" s="102"/>
      <c r="C27" s="100"/>
      <c r="D27" s="47"/>
      <c r="E27" s="47"/>
      <c r="F27" s="47"/>
      <c r="G27" s="47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73">
        <f>SUM(G27:V27)</f>
        <v>0</v>
      </c>
      <c r="X27"/>
      <c r="Y27"/>
      <c r="Z27"/>
      <c r="AA27" s="11"/>
      <c r="AB27" s="12"/>
      <c r="BA27" s="1"/>
      <c r="BB27" s="1"/>
      <c r="BC27" s="1"/>
      <c r="BD27" s="1"/>
      <c r="BE27" s="1"/>
    </row>
    <row r="28" spans="1:57" ht="51.75" customHeight="1">
      <c r="A28" s="101"/>
      <c r="B28" s="103" t="s">
        <v>51</v>
      </c>
      <c r="C28" s="104" t="s">
        <v>52</v>
      </c>
      <c r="D28" s="49">
        <v>6100000</v>
      </c>
      <c r="E28" s="74">
        <v>0</v>
      </c>
      <c r="F28" s="49">
        <f>+D28+E28</f>
        <v>6100000</v>
      </c>
      <c r="G28" s="50">
        <v>97350</v>
      </c>
      <c r="H28" s="50">
        <v>391202.44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>
        <v>1470264.92</v>
      </c>
      <c r="T28" s="50">
        <v>273821.92</v>
      </c>
      <c r="U28" s="50">
        <v>420079.96</v>
      </c>
      <c r="V28" s="50">
        <v>117358.02</v>
      </c>
      <c r="W28" s="75">
        <f>SUM(G28:V28)</f>
        <v>2770077.26</v>
      </c>
      <c r="X28"/>
      <c r="Y28"/>
      <c r="Z28"/>
      <c r="AA28" s="11"/>
      <c r="AB28" s="12"/>
      <c r="BA28" s="1"/>
      <c r="BB28" s="1"/>
      <c r="BC28" s="1"/>
      <c r="BD28" s="1"/>
      <c r="BE28" s="1"/>
    </row>
    <row r="29" spans="1:57" ht="25.9" customHeight="1">
      <c r="A29" s="101"/>
      <c r="B29" s="103" t="s">
        <v>53</v>
      </c>
      <c r="C29" s="104" t="s">
        <v>54</v>
      </c>
      <c r="D29" s="49">
        <v>7500000</v>
      </c>
      <c r="E29" s="74">
        <v>0</v>
      </c>
      <c r="F29" s="49">
        <f t="shared" ref="F29:F36" si="16">+D29+E29</f>
        <v>7500000</v>
      </c>
      <c r="G29" s="50">
        <v>377098.5</v>
      </c>
      <c r="H29" s="50">
        <v>220461.72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>
        <v>228330</v>
      </c>
      <c r="T29" s="50">
        <v>2124</v>
      </c>
      <c r="U29" s="50">
        <v>0</v>
      </c>
      <c r="V29" s="50">
        <v>266400.7</v>
      </c>
      <c r="W29" s="75">
        <f t="shared" ref="W29:W37" si="17">SUM(G29:V29)</f>
        <v>1094414.92</v>
      </c>
      <c r="X29"/>
      <c r="Y29"/>
      <c r="Z29"/>
      <c r="AA29" s="11"/>
      <c r="AB29" s="12"/>
      <c r="BA29" s="1"/>
      <c r="BB29" s="1"/>
      <c r="BC29" s="1"/>
      <c r="BD29" s="1"/>
      <c r="BE29" s="1"/>
    </row>
    <row r="30" spans="1:57" ht="29.45" customHeight="1">
      <c r="A30" s="101"/>
      <c r="B30" s="103" t="s">
        <v>55</v>
      </c>
      <c r="C30" s="104" t="s">
        <v>56</v>
      </c>
      <c r="D30" s="49">
        <v>36700000</v>
      </c>
      <c r="E30" s="74">
        <f>-8900000-2000000</f>
        <v>-10900000</v>
      </c>
      <c r="F30" s="49">
        <f t="shared" si="16"/>
        <v>25800000</v>
      </c>
      <c r="G30" s="50">
        <v>282657.2</v>
      </c>
      <c r="H30" s="50">
        <v>293744.71000000002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>
        <v>1021895.6</v>
      </c>
      <c r="T30" s="50">
        <v>265639.59000000003</v>
      </c>
      <c r="U30" s="50">
        <v>9949.9</v>
      </c>
      <c r="V30" s="50">
        <v>990420.12</v>
      </c>
      <c r="W30" s="75">
        <f t="shared" si="17"/>
        <v>2864307.12</v>
      </c>
      <c r="X30"/>
      <c r="Y30"/>
      <c r="Z30"/>
      <c r="AA30" s="11"/>
      <c r="AB30" s="12"/>
      <c r="BA30" s="1"/>
      <c r="BB30" s="1"/>
      <c r="BC30" s="1"/>
      <c r="BD30" s="1"/>
      <c r="BE30" s="1"/>
    </row>
    <row r="31" spans="1:57" ht="27" customHeight="1">
      <c r="A31" s="101"/>
      <c r="B31" s="103" t="s">
        <v>57</v>
      </c>
      <c r="C31" s="104" t="s">
        <v>58</v>
      </c>
      <c r="D31" s="49">
        <v>1000000</v>
      </c>
      <c r="E31" s="74">
        <v>0</v>
      </c>
      <c r="F31" s="49">
        <f t="shared" si="16"/>
        <v>1000000</v>
      </c>
      <c r="G31" s="50">
        <v>0</v>
      </c>
      <c r="H31" s="50">
        <v>287481.42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>
        <v>14450</v>
      </c>
      <c r="T31" s="50"/>
      <c r="U31" s="50">
        <v>39500</v>
      </c>
      <c r="V31" s="50">
        <v>0</v>
      </c>
      <c r="W31" s="75">
        <f t="shared" si="17"/>
        <v>341431.42</v>
      </c>
      <c r="X31"/>
      <c r="Y31"/>
      <c r="Z31"/>
      <c r="AA31" s="10"/>
      <c r="BA31" s="1"/>
      <c r="BB31" s="1"/>
      <c r="BC31" s="1"/>
      <c r="BD31" s="1"/>
      <c r="BE31" s="1"/>
    </row>
    <row r="32" spans="1:57" ht="31.15" customHeight="1">
      <c r="A32" s="101"/>
      <c r="B32" s="103" t="s">
        <v>59</v>
      </c>
      <c r="C32" s="104" t="s">
        <v>60</v>
      </c>
      <c r="D32" s="49">
        <v>6674000</v>
      </c>
      <c r="E32" s="74">
        <v>100000</v>
      </c>
      <c r="F32" s="49">
        <f t="shared" si="16"/>
        <v>6774000</v>
      </c>
      <c r="G32" s="50">
        <v>0</v>
      </c>
      <c r="H32" s="50">
        <v>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>
        <v>481000</v>
      </c>
      <c r="U32" s="50">
        <v>0</v>
      </c>
      <c r="V32" s="50">
        <v>0</v>
      </c>
      <c r="W32" s="75">
        <f t="shared" si="17"/>
        <v>481000</v>
      </c>
      <c r="X32"/>
      <c r="Y32"/>
      <c r="Z32"/>
      <c r="AA32" s="10"/>
      <c r="BA32" s="1"/>
      <c r="BB32" s="1"/>
      <c r="BC32" s="1"/>
      <c r="BD32" s="1"/>
      <c r="BE32" s="1"/>
    </row>
    <row r="33" spans="1:57" ht="33" customHeight="1">
      <c r="A33" s="101"/>
      <c r="B33" s="103" t="s">
        <v>61</v>
      </c>
      <c r="C33" s="104" t="s">
        <v>62</v>
      </c>
      <c r="D33" s="50">
        <v>7800000</v>
      </c>
      <c r="E33" s="74">
        <v>0</v>
      </c>
      <c r="F33" s="49">
        <f t="shared" si="16"/>
        <v>7800000</v>
      </c>
      <c r="G33" s="50">
        <v>1109.2</v>
      </c>
      <c r="H33" s="50">
        <v>29791.279999999999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>
        <v>1330.11</v>
      </c>
      <c r="T33" s="50">
        <v>357</v>
      </c>
      <c r="U33" s="50">
        <v>13516.67</v>
      </c>
      <c r="V33" s="50">
        <v>28539.81</v>
      </c>
      <c r="W33" s="75">
        <f t="shared" si="17"/>
        <v>74644.070000000007</v>
      </c>
      <c r="X33"/>
      <c r="Y33"/>
      <c r="Z33"/>
      <c r="AA33" s="10"/>
      <c r="BA33" s="1"/>
      <c r="BB33" s="1"/>
      <c r="BC33" s="1"/>
      <c r="BD33" s="1"/>
      <c r="BE33" s="1"/>
    </row>
    <row r="34" spans="1:57" ht="49.5">
      <c r="A34" s="101"/>
      <c r="B34" s="103" t="s">
        <v>63</v>
      </c>
      <c r="C34" s="104" t="s">
        <v>64</v>
      </c>
      <c r="D34" s="49">
        <v>133341518</v>
      </c>
      <c r="E34" s="76">
        <f>-1700000+1000000</f>
        <v>-700000</v>
      </c>
      <c r="F34" s="49">
        <f t="shared" si="16"/>
        <v>132641518</v>
      </c>
      <c r="G34" s="50">
        <v>3357108.41</v>
      </c>
      <c r="H34" s="50">
        <v>9490149.4499999993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>
        <v>1834574.57</v>
      </c>
      <c r="T34" s="50">
        <v>330572.34000000003</v>
      </c>
      <c r="U34" s="50">
        <v>11543075.08</v>
      </c>
      <c r="V34" s="50">
        <v>6453335.6500000004</v>
      </c>
      <c r="W34" s="75">
        <f t="shared" si="17"/>
        <v>33008815.5</v>
      </c>
      <c r="X34"/>
      <c r="Y34"/>
      <c r="Z34"/>
      <c r="AA34" s="10"/>
      <c r="BA34" s="1"/>
      <c r="BB34" s="1"/>
      <c r="BC34" s="1"/>
      <c r="BD34" s="1"/>
      <c r="BE34" s="1"/>
    </row>
    <row r="35" spans="1:57" ht="61.5" customHeight="1">
      <c r="A35" s="101"/>
      <c r="B35" s="103" t="s">
        <v>65</v>
      </c>
      <c r="C35" s="104" t="s">
        <v>66</v>
      </c>
      <c r="D35" s="50">
        <v>0</v>
      </c>
      <c r="E35" s="74">
        <v>0</v>
      </c>
      <c r="F35" s="49">
        <f t="shared" si="16"/>
        <v>0</v>
      </c>
      <c r="G35" s="50">
        <v>0</v>
      </c>
      <c r="H35" s="50">
        <v>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>
        <v>0</v>
      </c>
      <c r="W35" s="75">
        <f t="shared" si="17"/>
        <v>0</v>
      </c>
      <c r="X35"/>
      <c r="Y35"/>
      <c r="Z35"/>
      <c r="AA35" s="10"/>
      <c r="BA35" s="1"/>
      <c r="BB35" s="1"/>
      <c r="BC35" s="1"/>
      <c r="BD35" s="1"/>
      <c r="BE35" s="1"/>
    </row>
    <row r="36" spans="1:57" ht="27">
      <c r="A36" s="101"/>
      <c r="B36" s="103" t="s">
        <v>67</v>
      </c>
      <c r="C36" s="104" t="s">
        <v>68</v>
      </c>
      <c r="D36" s="49">
        <v>90482680</v>
      </c>
      <c r="E36" s="74">
        <f>3000000+1000000</f>
        <v>4000000</v>
      </c>
      <c r="F36" s="49">
        <f t="shared" si="16"/>
        <v>94482680</v>
      </c>
      <c r="G36" s="50">
        <v>987693.31</v>
      </c>
      <c r="H36" s="50">
        <v>781901.72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>
        <v>3841097.64</v>
      </c>
      <c r="T36" s="50">
        <v>962680.16</v>
      </c>
      <c r="U36" s="50">
        <v>551415.21</v>
      </c>
      <c r="V36" s="50">
        <v>2149099.62</v>
      </c>
      <c r="W36" s="75">
        <f t="shared" si="17"/>
        <v>9273887.6600000001</v>
      </c>
      <c r="X36"/>
      <c r="Y36"/>
      <c r="Z36"/>
      <c r="AA36" s="10"/>
      <c r="BA36" s="1"/>
      <c r="BB36" s="1"/>
      <c r="BC36" s="1"/>
      <c r="BD36" s="1"/>
      <c r="BE36" s="1"/>
    </row>
    <row r="37" spans="1:57" ht="36" customHeight="1">
      <c r="A37" s="101"/>
      <c r="B37" s="103"/>
      <c r="C37" s="104"/>
      <c r="D37" s="49"/>
      <c r="E37" s="49"/>
      <c r="F37" s="49"/>
      <c r="G37" s="49"/>
      <c r="H37" s="48"/>
      <c r="I37" s="48">
        <f t="shared" ref="I37:R37" si="18">I39+I40+I41+I42+I43+I44+I45</f>
        <v>0</v>
      </c>
      <c r="J37" s="48">
        <f t="shared" si="18"/>
        <v>0</v>
      </c>
      <c r="K37" s="48">
        <f t="shared" si="18"/>
        <v>0</v>
      </c>
      <c r="L37" s="48">
        <f t="shared" si="18"/>
        <v>0</v>
      </c>
      <c r="M37" s="48">
        <f t="shared" si="18"/>
        <v>0</v>
      </c>
      <c r="N37" s="48">
        <f t="shared" si="18"/>
        <v>0</v>
      </c>
      <c r="O37" s="48">
        <f t="shared" si="18"/>
        <v>0</v>
      </c>
      <c r="P37" s="48">
        <f t="shared" si="18"/>
        <v>0</v>
      </c>
      <c r="Q37" s="48">
        <f t="shared" si="18"/>
        <v>0</v>
      </c>
      <c r="R37" s="48">
        <f t="shared" si="18"/>
        <v>0</v>
      </c>
      <c r="S37" s="48"/>
      <c r="T37" s="48"/>
      <c r="U37" s="48"/>
      <c r="V37" s="48"/>
      <c r="W37" s="75">
        <f t="shared" si="17"/>
        <v>0</v>
      </c>
      <c r="X37"/>
      <c r="Y37"/>
      <c r="Z37"/>
      <c r="AA37" s="10"/>
      <c r="BA37" s="1"/>
      <c r="BB37" s="1"/>
      <c r="BC37" s="1"/>
      <c r="BD37" s="1"/>
      <c r="BE37" s="1"/>
    </row>
    <row r="38" spans="1:57" ht="27">
      <c r="A38" s="98" t="s">
        <v>69</v>
      </c>
      <c r="B38" s="102"/>
      <c r="C38" s="100" t="s">
        <v>70</v>
      </c>
      <c r="D38" s="48">
        <f>SUM(D40:D46)</f>
        <v>156000000</v>
      </c>
      <c r="E38" s="48">
        <f>SUM(E40:E46)</f>
        <v>0</v>
      </c>
      <c r="F38" s="48">
        <f>SUM(F40:F46)</f>
        <v>156000000</v>
      </c>
      <c r="G38" s="48">
        <f>G40+G41+G42+G43+G44+G45+G46</f>
        <v>14882655</v>
      </c>
      <c r="H38" s="48">
        <f>H40+H41+H42+H43+H44+H45+H46</f>
        <v>13126240.970000001</v>
      </c>
      <c r="I38" s="48">
        <f t="shared" ref="I38:R38" si="19">I40+I41+I42+I43+I44+I45+I46</f>
        <v>0</v>
      </c>
      <c r="J38" s="48">
        <f t="shared" si="19"/>
        <v>0</v>
      </c>
      <c r="K38" s="48">
        <f t="shared" si="19"/>
        <v>0</v>
      </c>
      <c r="L38" s="48">
        <f t="shared" si="19"/>
        <v>0</v>
      </c>
      <c r="M38" s="48">
        <f t="shared" si="19"/>
        <v>0</v>
      </c>
      <c r="N38" s="48">
        <f t="shared" si="19"/>
        <v>0</v>
      </c>
      <c r="O38" s="48">
        <f t="shared" si="19"/>
        <v>0</v>
      </c>
      <c r="P38" s="48">
        <f t="shared" si="19"/>
        <v>0</v>
      </c>
      <c r="Q38" s="48">
        <f t="shared" si="19"/>
        <v>0</v>
      </c>
      <c r="R38" s="48">
        <f t="shared" si="19"/>
        <v>0</v>
      </c>
      <c r="S38" s="48">
        <f>S40+S41+S42+S43+S44+S45+S46</f>
        <v>14047182.310000001</v>
      </c>
      <c r="T38" s="48">
        <f>T40+T41+T42+T43+T44+T45+T46</f>
        <v>9987971.6899999995</v>
      </c>
      <c r="U38" s="48">
        <f>U40+U41+U42+U43+U44+U45+U46</f>
        <v>13780225.35</v>
      </c>
      <c r="V38" s="48">
        <f>V40+V41+V42+V43+V44+V45+V46</f>
        <v>11437254.66</v>
      </c>
      <c r="W38" s="73">
        <f>SUM(G38:V38)</f>
        <v>77261529.980000004</v>
      </c>
      <c r="X38"/>
      <c r="Y38"/>
      <c r="Z38"/>
      <c r="AA38" s="11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BA38" s="1"/>
      <c r="BB38" s="1"/>
      <c r="BC38" s="1"/>
      <c r="BD38" s="1"/>
      <c r="BE38" s="1"/>
    </row>
    <row r="39" spans="1:57" ht="12.6" customHeight="1">
      <c r="A39" s="101"/>
      <c r="B39" s="102"/>
      <c r="C39" s="100"/>
      <c r="D39" s="47"/>
      <c r="E39" s="47"/>
      <c r="F39" s="47"/>
      <c r="G39" s="47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73">
        <f>SUM(G39:V39)</f>
        <v>0</v>
      </c>
      <c r="X39"/>
      <c r="Y39"/>
      <c r="Z39"/>
      <c r="AA39" s="11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BA39" s="1"/>
      <c r="BB39" s="1"/>
      <c r="BC39" s="1"/>
      <c r="BD39" s="1"/>
      <c r="BE39" s="1"/>
    </row>
    <row r="40" spans="1:57" ht="30.6" customHeight="1">
      <c r="A40" s="101"/>
      <c r="B40" s="103" t="s">
        <v>71</v>
      </c>
      <c r="C40" s="104" t="s">
        <v>72</v>
      </c>
      <c r="D40" s="49">
        <v>44000000</v>
      </c>
      <c r="E40" s="74">
        <v>0</v>
      </c>
      <c r="F40" s="49">
        <f>+D40+E40</f>
        <v>44000000</v>
      </c>
      <c r="G40" s="50">
        <v>4850000</v>
      </c>
      <c r="H40" s="50">
        <v>4137608.47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>
        <v>3321600</v>
      </c>
      <c r="T40" s="50">
        <v>939063</v>
      </c>
      <c r="U40" s="50">
        <v>4843050</v>
      </c>
      <c r="V40" s="50">
        <v>2327585.61</v>
      </c>
      <c r="W40" s="75">
        <f>SUM(G40:V40)</f>
        <v>20418907.079999998</v>
      </c>
      <c r="X40"/>
      <c r="Y40"/>
      <c r="Z40"/>
      <c r="AA40" s="11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BA40" s="1"/>
      <c r="BB40" s="1"/>
      <c r="BC40" s="1"/>
      <c r="BD40" s="1"/>
      <c r="BE40" s="1"/>
    </row>
    <row r="41" spans="1:57" ht="47.25" customHeight="1">
      <c r="A41" s="101"/>
      <c r="B41" s="103" t="s">
        <v>73</v>
      </c>
      <c r="C41" s="104" t="s">
        <v>74</v>
      </c>
      <c r="D41" s="50">
        <v>0</v>
      </c>
      <c r="E41" s="74">
        <v>0</v>
      </c>
      <c r="F41" s="49">
        <f t="shared" ref="F41:F45" si="20">+D41+E41</f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/>
      <c r="T41" s="50"/>
      <c r="U41" s="50"/>
      <c r="V41" s="50">
        <v>0</v>
      </c>
      <c r="W41" s="75">
        <f t="shared" ref="W41:W47" si="21">SUM(G41:V41)</f>
        <v>0</v>
      </c>
      <c r="X41"/>
      <c r="Y41"/>
      <c r="Z41"/>
      <c r="AA41" s="11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BA41" s="1"/>
      <c r="BB41" s="1"/>
      <c r="BC41" s="1"/>
      <c r="BD41" s="1"/>
      <c r="BE41" s="1"/>
    </row>
    <row r="42" spans="1:57" ht="52.5" customHeight="1">
      <c r="A42" s="101"/>
      <c r="B42" s="103" t="s">
        <v>75</v>
      </c>
      <c r="C42" s="104" t="s">
        <v>76</v>
      </c>
      <c r="D42" s="50">
        <v>0</v>
      </c>
      <c r="E42" s="74">
        <v>0</v>
      </c>
      <c r="F42" s="49">
        <f t="shared" si="20"/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/>
      <c r="T42" s="50"/>
      <c r="U42" s="50"/>
      <c r="V42" s="50">
        <v>0</v>
      </c>
      <c r="W42" s="75">
        <f t="shared" si="21"/>
        <v>0</v>
      </c>
      <c r="X42"/>
      <c r="Y42"/>
      <c r="Z42"/>
      <c r="AA42" s="11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BA42" s="1"/>
      <c r="BB42" s="1"/>
      <c r="BC42" s="1"/>
      <c r="BD42" s="1"/>
      <c r="BE42" s="1"/>
    </row>
    <row r="43" spans="1:57" ht="51" customHeight="1">
      <c r="A43" s="101"/>
      <c r="B43" s="103" t="s">
        <v>77</v>
      </c>
      <c r="C43" s="104" t="s">
        <v>78</v>
      </c>
      <c r="D43" s="50">
        <v>0</v>
      </c>
      <c r="E43" s="74">
        <v>0</v>
      </c>
      <c r="F43" s="49">
        <f t="shared" si="20"/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/>
      <c r="T43" s="50"/>
      <c r="U43" s="50"/>
      <c r="V43" s="50">
        <v>0</v>
      </c>
      <c r="W43" s="75">
        <f t="shared" si="21"/>
        <v>0</v>
      </c>
      <c r="X43"/>
      <c r="Y43"/>
      <c r="Z43"/>
      <c r="AA43" s="11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BA43" s="1"/>
      <c r="BB43" s="1"/>
      <c r="BC43" s="1"/>
      <c r="BD43" s="1"/>
      <c r="BE43" s="1"/>
    </row>
    <row r="44" spans="1:57" ht="54.75" customHeight="1">
      <c r="A44" s="101"/>
      <c r="B44" s="103" t="s">
        <v>79</v>
      </c>
      <c r="C44" s="104" t="s">
        <v>173</v>
      </c>
      <c r="D44" s="50">
        <v>0</v>
      </c>
      <c r="E44" s="74">
        <v>0</v>
      </c>
      <c r="F44" s="49">
        <f t="shared" si="20"/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/>
      <c r="T44" s="50"/>
      <c r="U44" s="50"/>
      <c r="V44" s="50">
        <v>0</v>
      </c>
      <c r="W44" s="75">
        <f t="shared" si="21"/>
        <v>0</v>
      </c>
      <c r="X44"/>
      <c r="Y44"/>
      <c r="Z44"/>
      <c r="AA44" s="11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BA44" s="1"/>
      <c r="BB44" s="1"/>
      <c r="BC44" s="1"/>
      <c r="BD44" s="1"/>
      <c r="BE44" s="1"/>
    </row>
    <row r="45" spans="1:57" ht="42" customHeight="1">
      <c r="A45" s="101"/>
      <c r="B45" s="103" t="s">
        <v>80</v>
      </c>
      <c r="C45" s="104" t="s">
        <v>81</v>
      </c>
      <c r="D45" s="49">
        <v>28000000</v>
      </c>
      <c r="E45" s="74">
        <v>0</v>
      </c>
      <c r="F45" s="49">
        <f t="shared" si="20"/>
        <v>28000000</v>
      </c>
      <c r="G45" s="50">
        <v>3032655</v>
      </c>
      <c r="H45" s="50">
        <v>1988632.5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>
        <v>3725582.31</v>
      </c>
      <c r="T45" s="50">
        <v>2048908.69</v>
      </c>
      <c r="U45" s="50">
        <v>1937175.35</v>
      </c>
      <c r="V45" s="50">
        <v>2109669.0499999998</v>
      </c>
      <c r="W45" s="75">
        <f t="shared" si="21"/>
        <v>14842622.899999999</v>
      </c>
      <c r="X45"/>
      <c r="Y45"/>
      <c r="Z45"/>
      <c r="AA45" s="10"/>
      <c r="BA45" s="1"/>
      <c r="BB45" s="1"/>
      <c r="BC45" s="1"/>
      <c r="BD45" s="1"/>
      <c r="BE45" s="1"/>
    </row>
    <row r="46" spans="1:57" ht="50.25" customHeight="1">
      <c r="A46" s="101"/>
      <c r="B46" s="103" t="s">
        <v>82</v>
      </c>
      <c r="C46" s="104" t="s">
        <v>83</v>
      </c>
      <c r="D46" s="50">
        <v>84000000</v>
      </c>
      <c r="E46" s="74">
        <v>0</v>
      </c>
      <c r="F46" s="49">
        <f t="shared" ref="F46" si="22">+D46+E46</f>
        <v>84000000</v>
      </c>
      <c r="G46" s="50">
        <v>7000000</v>
      </c>
      <c r="H46" s="50">
        <v>7000000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7000000</v>
      </c>
      <c r="T46" s="50">
        <v>7000000</v>
      </c>
      <c r="U46" s="50">
        <v>7000000</v>
      </c>
      <c r="V46" s="50">
        <v>7000000</v>
      </c>
      <c r="W46" s="75">
        <f t="shared" si="21"/>
        <v>42000000</v>
      </c>
      <c r="X46"/>
      <c r="Y46"/>
      <c r="Z46"/>
      <c r="AA46" s="11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BA46" s="1"/>
      <c r="BB46" s="1"/>
      <c r="BC46" s="1"/>
      <c r="BD46" s="1"/>
      <c r="BE46" s="1"/>
    </row>
    <row r="47" spans="1:57" ht="27">
      <c r="A47" s="101"/>
      <c r="B47" s="102"/>
      <c r="C47" s="104"/>
      <c r="D47" s="53"/>
      <c r="E47" s="53"/>
      <c r="F47" s="53"/>
      <c r="G47" s="53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75">
        <f t="shared" si="21"/>
        <v>0</v>
      </c>
      <c r="X47"/>
      <c r="Y47"/>
      <c r="Z47"/>
      <c r="AA47" s="11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BA47" s="1"/>
      <c r="BB47" s="1"/>
      <c r="BC47" s="1"/>
      <c r="BD47" s="1"/>
      <c r="BE47" s="1"/>
    </row>
    <row r="48" spans="1:57" ht="27">
      <c r="A48" s="98" t="s">
        <v>84</v>
      </c>
      <c r="B48" s="102"/>
      <c r="C48" s="100" t="s">
        <v>85</v>
      </c>
      <c r="D48" s="54">
        <f t="shared" ref="D48:I48" si="23">SUM(D50:D56)</f>
        <v>0</v>
      </c>
      <c r="E48" s="54">
        <f>SUM(E50:E56)</f>
        <v>0</v>
      </c>
      <c r="F48" s="54">
        <f t="shared" si="23"/>
        <v>0</v>
      </c>
      <c r="G48" s="54">
        <f t="shared" si="23"/>
        <v>0</v>
      </c>
      <c r="H48" s="54">
        <f t="shared" si="23"/>
        <v>0</v>
      </c>
      <c r="I48" s="54">
        <f t="shared" si="23"/>
        <v>0</v>
      </c>
      <c r="J48" s="54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4">
        <f t="shared" ref="S48:T48" si="24">SUM(S50:S56)</f>
        <v>0</v>
      </c>
      <c r="T48" s="54">
        <f t="shared" si="24"/>
        <v>0</v>
      </c>
      <c r="U48" s="54">
        <f t="shared" ref="U48:V48" si="25">SUM(U50:U56)</f>
        <v>0</v>
      </c>
      <c r="V48" s="54">
        <f t="shared" si="25"/>
        <v>0</v>
      </c>
      <c r="W48" s="73">
        <f>SUM(G48:V48)</f>
        <v>0</v>
      </c>
      <c r="X48"/>
      <c r="Y48"/>
      <c r="Z48"/>
      <c r="AA48" s="10"/>
      <c r="BA48" s="1"/>
      <c r="BB48" s="1"/>
      <c r="BC48" s="1"/>
      <c r="BD48" s="1"/>
      <c r="BE48" s="1"/>
    </row>
    <row r="49" spans="1:57" ht="27">
      <c r="A49" s="101"/>
      <c r="B49" s="102"/>
      <c r="C49" s="100"/>
      <c r="D49" s="53"/>
      <c r="E49" s="53"/>
      <c r="F49" s="53"/>
      <c r="G49" s="53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75">
        <f>SUM(G49:V49)</f>
        <v>0</v>
      </c>
      <c r="X49"/>
      <c r="Y49"/>
      <c r="Z49"/>
      <c r="AA49" s="10"/>
      <c r="BA49" s="1"/>
      <c r="BB49" s="1"/>
      <c r="BC49" s="1"/>
      <c r="BD49" s="1"/>
      <c r="BE49" s="1"/>
    </row>
    <row r="50" spans="1:57" ht="38.25" customHeight="1">
      <c r="A50" s="101"/>
      <c r="B50" s="103" t="s">
        <v>86</v>
      </c>
      <c r="C50" s="104" t="s">
        <v>87</v>
      </c>
      <c r="D50" s="50">
        <v>0</v>
      </c>
      <c r="E50" s="74">
        <v>0</v>
      </c>
      <c r="F50" s="49">
        <f t="shared" ref="F50:F56" si="26">+D50+E50</f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75">
        <f t="shared" ref="W50:W57" si="27">SUM(G50:V50)</f>
        <v>0</v>
      </c>
      <c r="X50"/>
      <c r="Y50"/>
      <c r="Z50"/>
      <c r="AA50" s="10"/>
      <c r="BA50" s="1"/>
      <c r="BB50" s="1"/>
      <c r="BC50" s="1"/>
      <c r="BD50" s="1"/>
      <c r="BE50" s="1"/>
    </row>
    <row r="51" spans="1:57" ht="51.75" customHeight="1">
      <c r="A51" s="101"/>
      <c r="B51" s="103" t="s">
        <v>88</v>
      </c>
      <c r="C51" s="104" t="s">
        <v>89</v>
      </c>
      <c r="D51" s="50">
        <v>0</v>
      </c>
      <c r="E51" s="74">
        <v>0</v>
      </c>
      <c r="F51" s="49">
        <f t="shared" si="26"/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75">
        <f t="shared" si="27"/>
        <v>0</v>
      </c>
      <c r="X51"/>
      <c r="Y51"/>
      <c r="Z51"/>
      <c r="AA51" s="10"/>
      <c r="BA51" s="1"/>
      <c r="BB51" s="1"/>
      <c r="BC51" s="1"/>
      <c r="BD51" s="1"/>
      <c r="BE51" s="1"/>
    </row>
    <row r="52" spans="1:57" ht="48.75" customHeight="1">
      <c r="A52" s="101"/>
      <c r="B52" s="103" t="s">
        <v>90</v>
      </c>
      <c r="C52" s="104" t="s">
        <v>91</v>
      </c>
      <c r="D52" s="50">
        <v>0</v>
      </c>
      <c r="E52" s="74">
        <v>0</v>
      </c>
      <c r="F52" s="49">
        <f t="shared" si="26"/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75">
        <f t="shared" si="27"/>
        <v>0</v>
      </c>
      <c r="X52"/>
      <c r="Y52"/>
      <c r="Z52"/>
      <c r="AA52" s="14"/>
      <c r="BA52" s="1"/>
      <c r="BB52" s="1"/>
      <c r="BC52" s="1"/>
      <c r="BD52" s="1"/>
      <c r="BE52" s="1"/>
    </row>
    <row r="53" spans="1:57" ht="51.75" customHeight="1">
      <c r="A53" s="101"/>
      <c r="B53" s="103" t="s">
        <v>92</v>
      </c>
      <c r="C53" s="104" t="s">
        <v>93</v>
      </c>
      <c r="D53" s="50">
        <v>0</v>
      </c>
      <c r="E53" s="74">
        <v>0</v>
      </c>
      <c r="F53" s="49">
        <f t="shared" si="26"/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75">
        <f t="shared" si="27"/>
        <v>0</v>
      </c>
      <c r="X53"/>
      <c r="Y53"/>
      <c r="Z53"/>
      <c r="AA53" s="10"/>
      <c r="BA53" s="1"/>
      <c r="BB53" s="1"/>
      <c r="BC53" s="1"/>
      <c r="BD53" s="1"/>
      <c r="BE53" s="1"/>
    </row>
    <row r="54" spans="1:57" ht="47.25" customHeight="1">
      <c r="A54" s="101"/>
      <c r="B54" s="103" t="s">
        <v>94</v>
      </c>
      <c r="C54" s="104" t="s">
        <v>95</v>
      </c>
      <c r="D54" s="50">
        <v>0</v>
      </c>
      <c r="E54" s="74">
        <v>0</v>
      </c>
      <c r="F54" s="49">
        <f t="shared" si="26"/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75">
        <f t="shared" si="27"/>
        <v>0</v>
      </c>
      <c r="X54"/>
      <c r="Y54"/>
      <c r="Z54"/>
      <c r="AA54" s="10"/>
      <c r="AB54" s="15"/>
      <c r="BA54" s="1"/>
      <c r="BB54" s="1"/>
      <c r="BC54" s="1"/>
      <c r="BD54" s="1"/>
      <c r="BE54" s="1"/>
    </row>
    <row r="55" spans="1:57" ht="37.5" customHeight="1">
      <c r="A55" s="101"/>
      <c r="B55" s="103" t="s">
        <v>96</v>
      </c>
      <c r="C55" s="104" t="s">
        <v>97</v>
      </c>
      <c r="D55" s="50">
        <v>0</v>
      </c>
      <c r="E55" s="74">
        <v>0</v>
      </c>
      <c r="F55" s="49">
        <f t="shared" si="26"/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75">
        <f t="shared" si="27"/>
        <v>0</v>
      </c>
      <c r="X55"/>
      <c r="Y55"/>
      <c r="Z55"/>
      <c r="AA55" s="10"/>
      <c r="BA55" s="1"/>
      <c r="BB55" s="1"/>
      <c r="BC55" s="1"/>
      <c r="BD55" s="1"/>
      <c r="BE55" s="1"/>
    </row>
    <row r="56" spans="1:57" ht="43.5" customHeight="1">
      <c r="A56" s="101"/>
      <c r="B56" s="103" t="s">
        <v>98</v>
      </c>
      <c r="C56" s="104" t="s">
        <v>99</v>
      </c>
      <c r="D56" s="50">
        <v>0</v>
      </c>
      <c r="E56" s="74">
        <v>0</v>
      </c>
      <c r="F56" s="49">
        <f t="shared" si="26"/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75">
        <f t="shared" si="27"/>
        <v>0</v>
      </c>
      <c r="X56"/>
      <c r="Y56"/>
      <c r="Z56"/>
      <c r="AA56" s="10"/>
      <c r="BA56" s="1"/>
      <c r="BB56" s="1"/>
      <c r="BC56" s="1"/>
      <c r="BD56" s="1"/>
      <c r="BE56" s="1"/>
    </row>
    <row r="57" spans="1:57" ht="27">
      <c r="A57" s="101"/>
      <c r="B57" s="102"/>
      <c r="C57" s="104"/>
      <c r="D57" s="53"/>
      <c r="E57" s="53"/>
      <c r="F57" s="53"/>
      <c r="G57" s="53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75">
        <f t="shared" si="27"/>
        <v>0</v>
      </c>
      <c r="X57"/>
      <c r="Y57"/>
      <c r="Z57"/>
      <c r="AA57" s="10"/>
      <c r="BA57" s="1"/>
      <c r="BB57" s="1"/>
      <c r="BC57" s="1"/>
      <c r="BD57" s="1"/>
      <c r="BE57" s="1"/>
    </row>
    <row r="58" spans="1:57" ht="49.5">
      <c r="A58" s="106" t="s">
        <v>100</v>
      </c>
      <c r="B58" s="102"/>
      <c r="C58" s="100" t="s">
        <v>101</v>
      </c>
      <c r="D58" s="48">
        <f>SUM(D60:D68)</f>
        <v>1557632376</v>
      </c>
      <c r="E58" s="48">
        <f>SUM(E60:E68)</f>
        <v>-4000000</v>
      </c>
      <c r="F58" s="48">
        <f>SUM(F60:F68)</f>
        <v>1553632376</v>
      </c>
      <c r="G58" s="48">
        <f>G60+G61+G62+G63+G64+G65+G66+G67+G68</f>
        <v>10894802.98</v>
      </c>
      <c r="H58" s="48">
        <f>H60+H61+H62+H63+H64+H65+H66+H67+H68</f>
        <v>26863812.079999998</v>
      </c>
      <c r="I58" s="48">
        <f t="shared" ref="I58:R58" si="28">I60+I61+I62+I63+I64+I65+I66+I67+I68</f>
        <v>0</v>
      </c>
      <c r="J58" s="48">
        <f t="shared" si="28"/>
        <v>0</v>
      </c>
      <c r="K58" s="48">
        <f t="shared" si="28"/>
        <v>0</v>
      </c>
      <c r="L58" s="48">
        <f t="shared" si="28"/>
        <v>0</v>
      </c>
      <c r="M58" s="48">
        <f t="shared" si="28"/>
        <v>0</v>
      </c>
      <c r="N58" s="48">
        <f t="shared" si="28"/>
        <v>0</v>
      </c>
      <c r="O58" s="48">
        <f t="shared" si="28"/>
        <v>0</v>
      </c>
      <c r="P58" s="48">
        <f t="shared" si="28"/>
        <v>0</v>
      </c>
      <c r="Q58" s="48">
        <f t="shared" si="28"/>
        <v>0</v>
      </c>
      <c r="R58" s="48">
        <f t="shared" si="28"/>
        <v>0</v>
      </c>
      <c r="S58" s="48">
        <f>S60+S61+S62+S63+S64+S65+S66+S67+S68</f>
        <v>18521708.890000001</v>
      </c>
      <c r="T58" s="48">
        <f>T60+T61+T62+T63+T64+T65+T66+T67+T68</f>
        <v>37327706.200000003</v>
      </c>
      <c r="U58" s="48">
        <f>U60+U61+U62+U63+U64+U65+U66+U67+U68</f>
        <v>171913.08000000002</v>
      </c>
      <c r="V58" s="48">
        <f>V60+V61+V62+V63+V64+V65+V66+V67+V68</f>
        <v>91325279.920000002</v>
      </c>
      <c r="W58" s="73">
        <f>SUM(G58:V58)</f>
        <v>185105223.15000001</v>
      </c>
      <c r="X58"/>
      <c r="Y58"/>
      <c r="Z58"/>
      <c r="AA58" s="10"/>
      <c r="BA58" s="1"/>
      <c r="BB58" s="1"/>
      <c r="BC58" s="1"/>
      <c r="BD58" s="1"/>
      <c r="BE58" s="1"/>
    </row>
    <row r="59" spans="1:57" ht="27">
      <c r="A59" s="101"/>
      <c r="B59" s="102"/>
      <c r="C59" s="100"/>
      <c r="D59" s="47"/>
      <c r="E59" s="47"/>
      <c r="F59" s="47"/>
      <c r="G59" s="47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73">
        <f>SUM(H59:V59)</f>
        <v>0</v>
      </c>
      <c r="X59"/>
      <c r="Y59"/>
      <c r="Z59"/>
      <c r="AA59" s="10"/>
      <c r="BA59" s="1"/>
      <c r="BB59" s="1"/>
      <c r="BC59" s="1"/>
      <c r="BD59" s="1"/>
      <c r="BE59" s="1"/>
    </row>
    <row r="60" spans="1:57" ht="27">
      <c r="A60" s="101"/>
      <c r="B60" s="102" t="s">
        <v>102</v>
      </c>
      <c r="C60" s="104" t="s">
        <v>103</v>
      </c>
      <c r="D60" s="49">
        <v>84960384</v>
      </c>
      <c r="E60" s="76">
        <v>0</v>
      </c>
      <c r="F60" s="49">
        <f>+D60+E60</f>
        <v>84960384</v>
      </c>
      <c r="G60" s="50">
        <v>864394.93</v>
      </c>
      <c r="H60" s="50">
        <v>4124417.65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>
        <v>7124562.8700000001</v>
      </c>
      <c r="T60" s="50">
        <v>347038</v>
      </c>
      <c r="U60" s="50">
        <v>112913.08</v>
      </c>
      <c r="V60" s="50">
        <v>42104481.950000003</v>
      </c>
      <c r="W60" s="75">
        <f>SUM(G60:V60)</f>
        <v>54677808.480000004</v>
      </c>
      <c r="X60"/>
      <c r="Y60"/>
      <c r="Z60"/>
      <c r="AA60" s="11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BA60" s="1"/>
      <c r="BB60" s="1"/>
      <c r="BC60" s="1"/>
      <c r="BD60" s="1"/>
      <c r="BE60" s="1"/>
    </row>
    <row r="61" spans="1:57" ht="39" customHeight="1">
      <c r="A61" s="101"/>
      <c r="B61" s="103" t="s">
        <v>104</v>
      </c>
      <c r="C61" s="104" t="s">
        <v>105</v>
      </c>
      <c r="D61" s="49">
        <v>22637155</v>
      </c>
      <c r="E61" s="76">
        <v>0</v>
      </c>
      <c r="F61" s="49">
        <f t="shared" ref="F61:F68" si="29">+D61+E61</f>
        <v>22637155</v>
      </c>
      <c r="G61" s="50">
        <v>121150.95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>
        <v>58728.6</v>
      </c>
      <c r="T61" s="50">
        <v>30668.2</v>
      </c>
      <c r="U61" s="50"/>
      <c r="V61" s="50">
        <v>17354.400000000001</v>
      </c>
      <c r="W61" s="75">
        <f t="shared" ref="W61:W68" si="30">SUM(G61:V61)</f>
        <v>227902.15</v>
      </c>
      <c r="X61"/>
      <c r="Y61"/>
      <c r="Z61"/>
      <c r="AA61" s="11"/>
      <c r="AB61" s="12"/>
      <c r="AC61" s="12"/>
      <c r="AD61" s="12"/>
      <c r="BA61" s="1"/>
      <c r="BB61" s="1"/>
      <c r="BC61" s="1"/>
      <c r="BD61" s="1"/>
      <c r="BE61" s="1"/>
    </row>
    <row r="62" spans="1:57" ht="48.75" customHeight="1">
      <c r="A62" s="101"/>
      <c r="B62" s="103" t="s">
        <v>106</v>
      </c>
      <c r="C62" s="104" t="s">
        <v>107</v>
      </c>
      <c r="D62" s="49">
        <v>3600000</v>
      </c>
      <c r="E62" s="76">
        <v>47000000</v>
      </c>
      <c r="F62" s="49">
        <f t="shared" si="29"/>
        <v>50600000</v>
      </c>
      <c r="G62" s="50">
        <v>0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>
        <v>0</v>
      </c>
      <c r="W62" s="75">
        <f t="shared" si="30"/>
        <v>0</v>
      </c>
      <c r="X62"/>
      <c r="Y62"/>
      <c r="Z62"/>
      <c r="AA62" s="11"/>
      <c r="AB62" s="12"/>
      <c r="AC62" s="12"/>
      <c r="AD62" s="12"/>
      <c r="BA62" s="1"/>
      <c r="BB62" s="1"/>
      <c r="BC62" s="1"/>
      <c r="BD62" s="1"/>
      <c r="BE62" s="1"/>
    </row>
    <row r="63" spans="1:57" ht="48.75" customHeight="1">
      <c r="A63" s="101"/>
      <c r="B63" s="103" t="s">
        <v>108</v>
      </c>
      <c r="C63" s="104" t="s">
        <v>109</v>
      </c>
      <c r="D63" s="49">
        <v>138623000</v>
      </c>
      <c r="E63" s="76">
        <v>0</v>
      </c>
      <c r="F63" s="49">
        <f t="shared" si="29"/>
        <v>138623000</v>
      </c>
      <c r="G63" s="50">
        <v>0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>
        <v>99054</v>
      </c>
      <c r="T63" s="50"/>
      <c r="U63" s="50"/>
      <c r="V63" s="50">
        <v>0</v>
      </c>
      <c r="W63" s="75">
        <f t="shared" si="30"/>
        <v>99054</v>
      </c>
      <c r="X63"/>
      <c r="Y63"/>
      <c r="Z63"/>
      <c r="AA63" s="11"/>
      <c r="AB63" s="12"/>
      <c r="AG63" s="16"/>
      <c r="BA63" s="1"/>
      <c r="BB63" s="1"/>
      <c r="BC63" s="1"/>
      <c r="BD63" s="1"/>
      <c r="BE63" s="1"/>
    </row>
    <row r="64" spans="1:57" ht="42" customHeight="1">
      <c r="A64" s="101"/>
      <c r="B64" s="103" t="s">
        <v>110</v>
      </c>
      <c r="C64" s="104" t="s">
        <v>111</v>
      </c>
      <c r="D64" s="49">
        <v>1006194049</v>
      </c>
      <c r="E64" s="76">
        <f>3000000-13000000-77000000-7000000</f>
        <v>-94000000</v>
      </c>
      <c r="F64" s="49">
        <f t="shared" si="29"/>
        <v>912194049</v>
      </c>
      <c r="G64" s="50">
        <v>9909257.0999999996</v>
      </c>
      <c r="H64" s="50">
        <v>22739394.43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>
        <v>11239363.42</v>
      </c>
      <c r="T64" s="50">
        <v>36950000</v>
      </c>
      <c r="U64" s="50"/>
      <c r="V64" s="50">
        <v>48539693.57</v>
      </c>
      <c r="W64" s="75">
        <f t="shared" si="30"/>
        <v>129377708.52000001</v>
      </c>
      <c r="X64"/>
      <c r="Y64"/>
      <c r="Z64"/>
      <c r="AA64" s="11"/>
      <c r="AB64" s="12"/>
      <c r="BA64" s="1"/>
      <c r="BB64" s="1"/>
      <c r="BC64" s="1"/>
      <c r="BD64" s="1"/>
      <c r="BE64" s="1"/>
    </row>
    <row r="65" spans="1:57" ht="40.5" customHeight="1">
      <c r="A65" s="101"/>
      <c r="B65" s="102" t="s">
        <v>112</v>
      </c>
      <c r="C65" s="104" t="s">
        <v>113</v>
      </c>
      <c r="D65" s="49">
        <v>4003470</v>
      </c>
      <c r="E65" s="76">
        <v>13000000</v>
      </c>
      <c r="F65" s="49">
        <f t="shared" si="29"/>
        <v>17003470</v>
      </c>
      <c r="G65" s="50">
        <v>0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>
        <v>59000</v>
      </c>
      <c r="V65" s="50">
        <v>0</v>
      </c>
      <c r="W65" s="75">
        <f t="shared" si="30"/>
        <v>59000</v>
      </c>
      <c r="X65"/>
      <c r="Y65"/>
      <c r="Z65"/>
      <c r="AA65" s="11"/>
      <c r="AB65" s="12"/>
      <c r="BA65" s="1"/>
      <c r="BB65" s="1"/>
      <c r="BC65" s="1"/>
      <c r="BD65" s="1"/>
      <c r="BE65" s="1"/>
    </row>
    <row r="66" spans="1:57" ht="37.5" customHeight="1">
      <c r="A66" s="101"/>
      <c r="B66" s="102" t="s">
        <v>114</v>
      </c>
      <c r="C66" s="104" t="s">
        <v>115</v>
      </c>
      <c r="D66" s="49">
        <v>0</v>
      </c>
      <c r="E66" s="76">
        <v>0</v>
      </c>
      <c r="F66" s="49">
        <f t="shared" si="29"/>
        <v>0</v>
      </c>
      <c r="G66" s="48">
        <v>0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>
        <v>0</v>
      </c>
      <c r="W66" s="75">
        <f t="shared" si="30"/>
        <v>0</v>
      </c>
      <c r="X66"/>
      <c r="Y66"/>
      <c r="Z66"/>
      <c r="AA66" s="11"/>
      <c r="AB66" s="12"/>
      <c r="BA66" s="1"/>
      <c r="BB66" s="1"/>
      <c r="BC66" s="1"/>
      <c r="BD66" s="1"/>
      <c r="BE66" s="1"/>
    </row>
    <row r="67" spans="1:57" ht="27">
      <c r="A67" s="101"/>
      <c r="B67" s="102" t="s">
        <v>116</v>
      </c>
      <c r="C67" s="104" t="s">
        <v>117</v>
      </c>
      <c r="D67" s="49">
        <v>43200000</v>
      </c>
      <c r="E67" s="76">
        <v>30000000</v>
      </c>
      <c r="F67" s="49">
        <f>+D67+E67</f>
        <v>73200000</v>
      </c>
      <c r="G67" s="50">
        <v>0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>
        <v>0</v>
      </c>
      <c r="W67" s="75">
        <f t="shared" si="30"/>
        <v>0</v>
      </c>
      <c r="X67"/>
      <c r="Y67"/>
      <c r="Z67"/>
      <c r="AA67" s="11"/>
      <c r="AB67" s="12"/>
      <c r="BA67" s="1"/>
      <c r="BB67" s="1"/>
      <c r="BC67" s="1"/>
      <c r="BD67" s="1"/>
      <c r="BE67" s="1"/>
    </row>
    <row r="68" spans="1:57" ht="50.25" customHeight="1">
      <c r="A68" s="101"/>
      <c r="B68" s="103" t="s">
        <v>118</v>
      </c>
      <c r="C68" s="104" t="s">
        <v>119</v>
      </c>
      <c r="D68" s="49">
        <v>254414318</v>
      </c>
      <c r="E68" s="76">
        <v>0</v>
      </c>
      <c r="F68" s="49">
        <f t="shared" si="29"/>
        <v>254414318</v>
      </c>
      <c r="G68" s="50">
        <v>0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>
        <v>663750</v>
      </c>
      <c r="W68" s="75">
        <f t="shared" si="30"/>
        <v>663750</v>
      </c>
      <c r="X68"/>
      <c r="Y68"/>
      <c r="Z68"/>
      <c r="AA68" s="11"/>
      <c r="AB68" s="12"/>
      <c r="BA68" s="1"/>
      <c r="BB68" s="1"/>
      <c r="BC68" s="1"/>
      <c r="BD68" s="1"/>
      <c r="BE68" s="1"/>
    </row>
    <row r="69" spans="1:57" ht="27">
      <c r="A69" s="101"/>
      <c r="B69" s="102"/>
      <c r="C69" s="104"/>
      <c r="D69" s="56"/>
      <c r="E69" s="56"/>
      <c r="F69" s="56"/>
      <c r="G69" s="56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>
        <v>0</v>
      </c>
      <c r="W69" s="75">
        <f t="shared" ref="W69:W78" si="31">SUM(G69:V69)</f>
        <v>0</v>
      </c>
      <c r="X69"/>
      <c r="Y69"/>
      <c r="Z69"/>
      <c r="AA69" s="11"/>
      <c r="AB69" s="12"/>
      <c r="BA69" s="1"/>
      <c r="BB69" s="1"/>
      <c r="BC69" s="1"/>
      <c r="BD69" s="1"/>
      <c r="BE69" s="1"/>
    </row>
    <row r="70" spans="1:57" ht="27">
      <c r="A70" s="98" t="s">
        <v>120</v>
      </c>
      <c r="B70" s="102"/>
      <c r="C70" s="100" t="s">
        <v>121</v>
      </c>
      <c r="D70" s="48">
        <f t="shared" ref="D70:I70" si="32">SUM(D72:D75)</f>
        <v>67192825</v>
      </c>
      <c r="E70" s="47">
        <f>SUM(E72:E75)</f>
        <v>7000000</v>
      </c>
      <c r="F70" s="47">
        <f t="shared" si="32"/>
        <v>74192825</v>
      </c>
      <c r="G70" s="47">
        <f t="shared" si="32"/>
        <v>0</v>
      </c>
      <c r="H70" s="47">
        <f t="shared" si="32"/>
        <v>0</v>
      </c>
      <c r="I70" s="47">
        <f t="shared" si="32"/>
        <v>0</v>
      </c>
      <c r="J70" s="58">
        <v>0</v>
      </c>
      <c r="K70" s="48">
        <f>+K73</f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48">
        <f>R72+R73+R74+R75</f>
        <v>0</v>
      </c>
      <c r="S70" s="47">
        <f t="shared" ref="S70" si="33">SUM(S72:S75)</f>
        <v>0</v>
      </c>
      <c r="T70" s="47">
        <f>SUM(T72:T75)</f>
        <v>47123885.350000001</v>
      </c>
      <c r="U70" s="47">
        <f>SUM(U72:U75)</f>
        <v>0</v>
      </c>
      <c r="V70" s="47">
        <f>SUM(V72:V75)</f>
        <v>2915895.28</v>
      </c>
      <c r="W70" s="73">
        <f t="shared" si="31"/>
        <v>50039780.630000003</v>
      </c>
      <c r="X70"/>
      <c r="Y70"/>
      <c r="Z70"/>
      <c r="AA70" s="11"/>
      <c r="AB70" s="12"/>
      <c r="BA70" s="1"/>
      <c r="BB70" s="1"/>
      <c r="BC70" s="1"/>
      <c r="BD70" s="1"/>
      <c r="BE70" s="1"/>
    </row>
    <row r="71" spans="1:57" ht="27">
      <c r="A71" s="101"/>
      <c r="B71" s="102"/>
      <c r="C71" s="100"/>
      <c r="D71" s="54"/>
      <c r="E71" s="54"/>
      <c r="F71" s="54"/>
      <c r="G71" s="54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75">
        <f t="shared" si="31"/>
        <v>0</v>
      </c>
      <c r="X71"/>
      <c r="Y71"/>
      <c r="Z71"/>
      <c r="AA71" s="11"/>
      <c r="AB71" s="12"/>
      <c r="BA71" s="1"/>
      <c r="BB71" s="1"/>
      <c r="BC71" s="1"/>
      <c r="BD71" s="1"/>
      <c r="BE71" s="1"/>
    </row>
    <row r="72" spans="1:57" ht="27">
      <c r="A72" s="101"/>
      <c r="B72" s="103" t="s">
        <v>122</v>
      </c>
      <c r="C72" s="104" t="s">
        <v>123</v>
      </c>
      <c r="D72" s="49">
        <v>26692825</v>
      </c>
      <c r="E72" s="74">
        <v>0</v>
      </c>
      <c r="F72" s="49">
        <f>+D72+E72</f>
        <v>26692825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/>
      <c r="S72" s="50">
        <v>0</v>
      </c>
      <c r="T72" s="50">
        <v>0</v>
      </c>
      <c r="U72" s="50">
        <v>0</v>
      </c>
      <c r="V72" s="50">
        <v>2915895.28</v>
      </c>
      <c r="W72" s="75">
        <f t="shared" si="31"/>
        <v>2915895.28</v>
      </c>
      <c r="X72"/>
      <c r="Y72"/>
      <c r="Z72"/>
      <c r="AA72" s="11"/>
      <c r="AB72" s="12"/>
      <c r="BA72" s="1"/>
      <c r="BB72" s="1"/>
      <c r="BC72" s="1"/>
      <c r="BD72" s="1"/>
      <c r="BE72" s="1"/>
    </row>
    <row r="73" spans="1:57" ht="27">
      <c r="A73" s="101"/>
      <c r="B73" s="103" t="s">
        <v>124</v>
      </c>
      <c r="C73" s="104" t="s">
        <v>125</v>
      </c>
      <c r="D73" s="49">
        <v>40500000</v>
      </c>
      <c r="E73" s="74">
        <v>7000000</v>
      </c>
      <c r="F73" s="49">
        <f t="shared" ref="F73:F76" si="34">+D73+E73</f>
        <v>47500000</v>
      </c>
      <c r="G73" s="48">
        <v>0</v>
      </c>
      <c r="H73" s="48">
        <v>0</v>
      </c>
      <c r="I73" s="48"/>
      <c r="J73" s="48">
        <v>0</v>
      </c>
      <c r="K73" s="48"/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50"/>
      <c r="S73" s="48">
        <v>0</v>
      </c>
      <c r="T73" s="50">
        <v>47123885.350000001</v>
      </c>
      <c r="U73" s="50"/>
      <c r="V73" s="50"/>
      <c r="W73" s="75">
        <f t="shared" si="31"/>
        <v>47123885.350000001</v>
      </c>
      <c r="X73"/>
      <c r="Y73"/>
      <c r="Z73"/>
      <c r="AA73" s="11"/>
      <c r="AB73" s="12"/>
      <c r="BA73" s="1"/>
      <c r="BB73" s="1"/>
      <c r="BC73" s="1"/>
      <c r="BD73" s="1"/>
      <c r="BE73" s="1"/>
    </row>
    <row r="74" spans="1:57" ht="27">
      <c r="A74" s="101"/>
      <c r="B74" s="103" t="s">
        <v>126</v>
      </c>
      <c r="C74" s="104" t="s">
        <v>127</v>
      </c>
      <c r="D74" s="48">
        <v>0</v>
      </c>
      <c r="E74" s="74">
        <v>0</v>
      </c>
      <c r="F74" s="49">
        <f t="shared" si="34"/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75">
        <f t="shared" si="31"/>
        <v>0</v>
      </c>
      <c r="X74"/>
      <c r="Y74"/>
      <c r="Z74"/>
      <c r="AA74" s="11"/>
      <c r="AB74" s="12"/>
      <c r="BA74" s="1"/>
      <c r="BB74" s="1"/>
      <c r="BC74" s="1"/>
      <c r="BD74" s="1"/>
      <c r="BE74" s="1"/>
    </row>
    <row r="75" spans="1:57" ht="60" customHeight="1">
      <c r="A75" s="101"/>
      <c r="B75" s="103" t="s">
        <v>128</v>
      </c>
      <c r="C75" s="104" t="s">
        <v>129</v>
      </c>
      <c r="D75" s="48">
        <v>0</v>
      </c>
      <c r="E75" s="74">
        <v>0</v>
      </c>
      <c r="F75" s="49">
        <f t="shared" si="34"/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75">
        <f t="shared" si="31"/>
        <v>0</v>
      </c>
      <c r="X75"/>
      <c r="Y75"/>
      <c r="Z75"/>
      <c r="AA75" s="11"/>
      <c r="AB75" s="12"/>
      <c r="BA75" s="1"/>
      <c r="BB75" s="1"/>
      <c r="BC75" s="1"/>
      <c r="BD75" s="1"/>
      <c r="BE75" s="1"/>
    </row>
    <row r="76" spans="1:57" ht="27">
      <c r="A76" s="101"/>
      <c r="B76" s="102"/>
      <c r="C76" s="104"/>
      <c r="D76" s="54"/>
      <c r="E76" s="74"/>
      <c r="F76" s="49">
        <f t="shared" si="34"/>
        <v>0</v>
      </c>
      <c r="G76" s="54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75">
        <f t="shared" si="31"/>
        <v>0</v>
      </c>
      <c r="X76"/>
      <c r="Y76"/>
      <c r="Z76"/>
      <c r="AA76" s="11"/>
      <c r="AB76" s="12"/>
      <c r="BA76" s="1"/>
      <c r="BB76" s="1"/>
      <c r="BC76" s="1"/>
      <c r="BD76" s="1"/>
      <c r="BE76" s="1"/>
    </row>
    <row r="77" spans="1:57" ht="49.5">
      <c r="A77" s="106" t="s">
        <v>130</v>
      </c>
      <c r="B77" s="102"/>
      <c r="C77" s="100" t="s">
        <v>131</v>
      </c>
      <c r="D77" s="54">
        <f>SUM(D79:D80)</f>
        <v>0</v>
      </c>
      <c r="E77" s="54">
        <f>SUM(E79:E80)</f>
        <v>0</v>
      </c>
      <c r="F77" s="54">
        <f>SUM(F79:F80)</f>
        <v>0</v>
      </c>
      <c r="G77" s="54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48">
        <f>R79+R80</f>
        <v>0</v>
      </c>
      <c r="S77" s="58">
        <v>0</v>
      </c>
      <c r="T77" s="58">
        <v>0</v>
      </c>
      <c r="U77" s="58">
        <v>0</v>
      </c>
      <c r="V77" s="58">
        <v>0</v>
      </c>
      <c r="W77" s="73">
        <f t="shared" si="31"/>
        <v>0</v>
      </c>
      <c r="X77"/>
      <c r="Y77"/>
      <c r="Z77"/>
      <c r="AA77" s="11"/>
      <c r="AB77" s="12"/>
      <c r="BA77" s="1"/>
      <c r="BB77" s="1"/>
      <c r="BC77" s="1"/>
      <c r="BD77" s="1"/>
      <c r="BE77" s="1"/>
    </row>
    <row r="78" spans="1:57" ht="27">
      <c r="A78" s="101"/>
      <c r="B78" s="102"/>
      <c r="C78" s="100"/>
      <c r="D78" s="54"/>
      <c r="E78" s="54"/>
      <c r="F78" s="54"/>
      <c r="G78" s="54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75">
        <f t="shared" si="31"/>
        <v>0</v>
      </c>
      <c r="X78"/>
      <c r="Y78"/>
      <c r="Z78"/>
      <c r="AA78" s="11"/>
      <c r="AB78" s="12"/>
      <c r="BA78" s="1"/>
      <c r="BB78" s="1"/>
      <c r="BC78" s="1"/>
      <c r="BD78" s="1"/>
      <c r="BE78" s="1"/>
    </row>
    <row r="79" spans="1:57" ht="27">
      <c r="A79" s="101"/>
      <c r="B79" s="102" t="s">
        <v>132</v>
      </c>
      <c r="C79" s="104" t="s">
        <v>133</v>
      </c>
      <c r="D79" s="48">
        <v>0</v>
      </c>
      <c r="E79" s="48">
        <v>0</v>
      </c>
      <c r="F79" s="49">
        <f>+D79+E79</f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75">
        <f t="shared" ref="W79:W80" si="35">SUM(G79:V79)</f>
        <v>0</v>
      </c>
      <c r="X79"/>
      <c r="Y79"/>
      <c r="Z79"/>
      <c r="AA79" s="11"/>
      <c r="AB79" s="12"/>
      <c r="BA79" s="1"/>
      <c r="BB79" s="1"/>
      <c r="BC79" s="1"/>
      <c r="BD79" s="1"/>
      <c r="BE79" s="1"/>
    </row>
    <row r="80" spans="1:57" ht="49.5">
      <c r="A80" s="101"/>
      <c r="B80" s="103" t="s">
        <v>134</v>
      </c>
      <c r="C80" s="104" t="s">
        <v>174</v>
      </c>
      <c r="D80" s="48">
        <v>0</v>
      </c>
      <c r="E80" s="48">
        <v>0</v>
      </c>
      <c r="F80" s="49">
        <f>+D80+E80</f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75">
        <f t="shared" si="35"/>
        <v>0</v>
      </c>
      <c r="X80"/>
      <c r="Y80"/>
      <c r="Z80"/>
      <c r="AA80" s="11"/>
      <c r="AB80" s="12"/>
      <c r="BA80" s="1"/>
      <c r="BB80" s="1"/>
      <c r="BC80" s="1"/>
      <c r="BD80" s="1"/>
      <c r="BE80" s="1"/>
    </row>
    <row r="81" spans="1:57" ht="27">
      <c r="A81" s="101"/>
      <c r="B81" s="102"/>
      <c r="C81" s="104"/>
      <c r="D81" s="54"/>
      <c r="E81" s="54"/>
      <c r="F81" s="54"/>
      <c r="G81" s="54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75">
        <f>SUM(G81:V81)</f>
        <v>0</v>
      </c>
      <c r="X81"/>
      <c r="Y81"/>
      <c r="Z81"/>
      <c r="AA81" s="11"/>
      <c r="AB81" s="12"/>
      <c r="BA81" s="1"/>
      <c r="BB81" s="1"/>
      <c r="BC81" s="1"/>
      <c r="BD81" s="1"/>
      <c r="BE81" s="1"/>
    </row>
    <row r="82" spans="1:57" ht="27">
      <c r="A82" s="98" t="s">
        <v>135</v>
      </c>
      <c r="B82" s="102"/>
      <c r="C82" s="100" t="s">
        <v>136</v>
      </c>
      <c r="D82" s="54">
        <f>SUM(D84:D86)</f>
        <v>0</v>
      </c>
      <c r="E82" s="54">
        <f>SUM(E84:E86)</f>
        <v>0</v>
      </c>
      <c r="F82" s="54">
        <f>SUM(F84:F86)</f>
        <v>0</v>
      </c>
      <c r="G82" s="54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v>0</v>
      </c>
      <c r="R82" s="48">
        <f>R84+R85+R86</f>
        <v>0</v>
      </c>
      <c r="S82" s="58">
        <v>0</v>
      </c>
      <c r="T82" s="58">
        <v>0</v>
      </c>
      <c r="U82" s="58">
        <v>0</v>
      </c>
      <c r="V82" s="58">
        <v>0</v>
      </c>
      <c r="W82" s="73">
        <f>SUM(G82:V82)</f>
        <v>0</v>
      </c>
      <c r="X82"/>
      <c r="Y82"/>
      <c r="Z82"/>
      <c r="AA82" s="11"/>
      <c r="AB82" s="12"/>
      <c r="BA82" s="1"/>
      <c r="BB82" s="1"/>
      <c r="BC82" s="1"/>
      <c r="BD82" s="1"/>
      <c r="BE82" s="1"/>
    </row>
    <row r="83" spans="1:57" ht="27">
      <c r="A83" s="101"/>
      <c r="B83" s="102"/>
      <c r="C83" s="100"/>
      <c r="D83" s="54"/>
      <c r="E83" s="54"/>
      <c r="F83" s="54"/>
      <c r="G83" s="54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75">
        <f>SUM(G83:V83)</f>
        <v>0</v>
      </c>
      <c r="X83"/>
      <c r="Y83"/>
      <c r="Z83"/>
      <c r="AA83" s="11"/>
      <c r="AB83" s="12"/>
      <c r="BA83" s="1"/>
      <c r="BB83" s="1"/>
      <c r="BC83" s="1"/>
      <c r="BD83" s="1"/>
      <c r="BE83" s="1"/>
    </row>
    <row r="84" spans="1:57" ht="27">
      <c r="A84" s="101"/>
      <c r="B84" s="103" t="s">
        <v>137</v>
      </c>
      <c r="C84" s="104" t="s">
        <v>138</v>
      </c>
      <c r="D84" s="48">
        <v>0</v>
      </c>
      <c r="E84" s="48">
        <v>0</v>
      </c>
      <c r="F84" s="49">
        <f>+D84+E84</f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75">
        <f t="shared" ref="W84:W87" si="36">SUM(G84:V84)</f>
        <v>0</v>
      </c>
      <c r="X84"/>
      <c r="Y84"/>
      <c r="Z84"/>
      <c r="AA84" s="11"/>
      <c r="AB84" s="12"/>
      <c r="BA84" s="1"/>
      <c r="BB84" s="1"/>
      <c r="BC84" s="1"/>
      <c r="BD84" s="1"/>
      <c r="BE84" s="1"/>
    </row>
    <row r="85" spans="1:57" ht="27">
      <c r="A85" s="101"/>
      <c r="B85" s="103" t="s">
        <v>139</v>
      </c>
      <c r="C85" s="104" t="s">
        <v>140</v>
      </c>
      <c r="D85" s="48">
        <v>0</v>
      </c>
      <c r="E85" s="48">
        <v>0</v>
      </c>
      <c r="F85" s="49">
        <f>+D85+E85</f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75">
        <f t="shared" si="36"/>
        <v>0</v>
      </c>
      <c r="X85"/>
      <c r="Y85"/>
      <c r="Z85"/>
      <c r="AA85" s="11"/>
      <c r="AB85" s="12"/>
      <c r="BA85" s="1"/>
      <c r="BB85" s="1"/>
      <c r="BC85" s="1"/>
      <c r="BD85" s="1"/>
      <c r="BE85" s="1"/>
    </row>
    <row r="86" spans="1:57" ht="49.5">
      <c r="A86" s="101"/>
      <c r="B86" s="103" t="s">
        <v>141</v>
      </c>
      <c r="C86" s="104" t="s">
        <v>142</v>
      </c>
      <c r="D86" s="48">
        <v>0</v>
      </c>
      <c r="E86" s="48">
        <v>0</v>
      </c>
      <c r="F86" s="49">
        <f>+D86+E86</f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75">
        <f t="shared" si="36"/>
        <v>0</v>
      </c>
      <c r="X86"/>
      <c r="Y86"/>
      <c r="Z86"/>
      <c r="AA86" s="11"/>
      <c r="AB86" s="12"/>
      <c r="BA86" s="1"/>
      <c r="BB86" s="1"/>
      <c r="BC86" s="1"/>
      <c r="BD86" s="1"/>
      <c r="BE86" s="1"/>
    </row>
    <row r="87" spans="1:57" ht="5.45" customHeight="1">
      <c r="A87" s="101"/>
      <c r="B87" s="107"/>
      <c r="C87" s="104"/>
      <c r="D87" s="53"/>
      <c r="E87" s="53"/>
      <c r="F87" s="53"/>
      <c r="G87" s="53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75">
        <f t="shared" si="36"/>
        <v>0</v>
      </c>
      <c r="X87"/>
      <c r="Y87"/>
      <c r="Z87"/>
      <c r="AA87" s="11"/>
      <c r="AB87" s="12"/>
      <c r="BA87" s="1"/>
      <c r="BB87" s="1"/>
      <c r="BC87" s="1"/>
      <c r="BD87" s="1"/>
      <c r="BE87" s="1"/>
    </row>
    <row r="88" spans="1:57" ht="37.5" customHeight="1">
      <c r="A88" s="108" t="s">
        <v>164</v>
      </c>
      <c r="B88" s="109"/>
      <c r="C88" s="110"/>
      <c r="D88" s="59">
        <f>D6+D14+D26+D38+D58+D70</f>
        <v>8244393752</v>
      </c>
      <c r="E88" s="59">
        <f>E6+E14+E26+E38+E58+E70</f>
        <v>0</v>
      </c>
      <c r="F88" s="59">
        <f>F6+F14+F26+F38+F58+F70</f>
        <v>8244393752</v>
      </c>
      <c r="G88" s="59">
        <f>G6+G14+G26+G38+G58</f>
        <v>304989683.27000004</v>
      </c>
      <c r="H88" s="60">
        <f>H82+H77+H70+H58+H38+H26+H14+H6</f>
        <v>371039051.13</v>
      </c>
      <c r="I88" s="60">
        <f t="shared" ref="I88:O88" si="37">I82+I77+I70+I58+I38+I26+I14+I6</f>
        <v>0</v>
      </c>
      <c r="J88" s="60">
        <f t="shared" si="37"/>
        <v>0</v>
      </c>
      <c r="K88" s="60">
        <f>K82+K77+K70+K58+K38+K26+K14+K6</f>
        <v>0</v>
      </c>
      <c r="L88" s="60">
        <f t="shared" si="37"/>
        <v>0</v>
      </c>
      <c r="M88" s="60">
        <f t="shared" si="37"/>
        <v>0</v>
      </c>
      <c r="N88" s="60">
        <f t="shared" si="37"/>
        <v>0</v>
      </c>
      <c r="O88" s="60">
        <f t="shared" si="37"/>
        <v>0</v>
      </c>
      <c r="P88" s="60">
        <f t="shared" ref="P88:R88" si="38">P82+P77+P70+P58+P38+P26+P14+P6</f>
        <v>0</v>
      </c>
      <c r="Q88" s="60">
        <f t="shared" si="38"/>
        <v>0</v>
      </c>
      <c r="R88" s="60">
        <f t="shared" si="38"/>
        <v>0</v>
      </c>
      <c r="S88" s="60">
        <f>S82+S77+S70+S58+S38+S26+S14+S6</f>
        <v>371376480.08000004</v>
      </c>
      <c r="T88" s="60">
        <f>T82+T77+T70+T58+T38+T26+T14+T6</f>
        <v>492002789.11000001</v>
      </c>
      <c r="U88" s="60">
        <f>U82+U77+U70+U58+U38+U26+U14+U6</f>
        <v>330702976.06999993</v>
      </c>
      <c r="V88" s="60">
        <f>V82+V77+V70+V58+V38+V26+V14+V6</f>
        <v>651381696.70000005</v>
      </c>
      <c r="W88" s="60">
        <f>SUM(G88:V88)</f>
        <v>2521492676.3600001</v>
      </c>
      <c r="X88" s="13"/>
      <c r="Y88"/>
      <c r="Z88"/>
      <c r="AA88" s="10"/>
      <c r="BA88" s="1"/>
      <c r="BB88" s="1"/>
      <c r="BC88" s="1"/>
      <c r="BD88" s="1"/>
    </row>
    <row r="89" spans="1:57" ht="7.15" customHeight="1">
      <c r="A89" s="111"/>
      <c r="B89" s="112"/>
      <c r="C89" s="100"/>
      <c r="D89" s="61"/>
      <c r="E89" s="61"/>
      <c r="F89" s="61"/>
      <c r="G89" s="61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73">
        <f>SUM(G89:V89)</f>
        <v>0</v>
      </c>
      <c r="X89"/>
      <c r="Y89"/>
      <c r="Z89"/>
      <c r="AA89" s="10"/>
      <c r="BA89" s="1"/>
      <c r="BB89" s="1"/>
      <c r="BC89" s="1"/>
      <c r="BD89" s="1"/>
    </row>
    <row r="90" spans="1:57" ht="32.25" customHeight="1">
      <c r="A90" s="106">
        <v>4</v>
      </c>
      <c r="B90" s="103"/>
      <c r="C90" s="100" t="s">
        <v>143</v>
      </c>
      <c r="D90" s="54">
        <v>0</v>
      </c>
      <c r="E90" s="54">
        <v>0</v>
      </c>
      <c r="F90" s="54">
        <v>0</v>
      </c>
      <c r="G90" s="54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  <c r="S90" s="58">
        <v>0</v>
      </c>
      <c r="T90" s="58">
        <v>0</v>
      </c>
      <c r="U90" s="58">
        <v>0</v>
      </c>
      <c r="V90" s="58">
        <v>0</v>
      </c>
      <c r="W90" s="73">
        <f>SUM(G90:V90)</f>
        <v>0</v>
      </c>
      <c r="X90"/>
      <c r="Y90"/>
      <c r="Z90"/>
      <c r="AA90" s="11"/>
      <c r="AB90" s="12"/>
      <c r="BA90" s="1"/>
      <c r="BB90" s="1"/>
      <c r="BC90" s="1"/>
      <c r="BD90" s="1"/>
      <c r="BE90" s="1"/>
    </row>
    <row r="91" spans="1:57" ht="12" customHeight="1">
      <c r="A91" s="111"/>
      <c r="B91" s="103"/>
      <c r="C91" s="100"/>
      <c r="D91" s="54"/>
      <c r="E91" s="54"/>
      <c r="F91" s="54"/>
      <c r="G91" s="54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73">
        <f>SUM(G91:V91)</f>
        <v>0</v>
      </c>
      <c r="X91"/>
      <c r="Y91"/>
      <c r="Z91"/>
      <c r="AA91" s="11"/>
      <c r="AB91" s="12"/>
      <c r="BA91" s="1"/>
      <c r="BB91" s="1"/>
      <c r="BC91" s="1"/>
      <c r="BD91" s="1"/>
      <c r="BE91" s="1"/>
    </row>
    <row r="92" spans="1:57" ht="29.25" customHeight="1">
      <c r="A92" s="106" t="s">
        <v>144</v>
      </c>
      <c r="B92" s="103"/>
      <c r="C92" s="100" t="s">
        <v>145</v>
      </c>
      <c r="D92" s="54">
        <f>SUM(D94:D96)</f>
        <v>0</v>
      </c>
      <c r="E92" s="54">
        <f>SUM(E94:E96)</f>
        <v>0</v>
      </c>
      <c r="F92" s="54">
        <f>SUM(F94:F96)</f>
        <v>0</v>
      </c>
      <c r="G92" s="54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58">
        <v>0</v>
      </c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>
        <v>0</v>
      </c>
      <c r="W92" s="73">
        <f>SUM(G92:V92)</f>
        <v>0</v>
      </c>
      <c r="X92"/>
      <c r="Y92"/>
      <c r="Z92"/>
      <c r="AA92" s="11"/>
      <c r="AB92" s="12"/>
      <c r="BA92" s="1"/>
      <c r="BB92" s="1"/>
      <c r="BC92" s="1"/>
      <c r="BD92" s="1"/>
      <c r="BE92" s="1"/>
    </row>
    <row r="93" spans="1:57" ht="4.9000000000000004" customHeight="1">
      <c r="A93" s="111"/>
      <c r="B93" s="103"/>
      <c r="C93" s="100"/>
      <c r="D93" s="54"/>
      <c r="E93" s="54"/>
      <c r="F93" s="54"/>
      <c r="G93" s="54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73">
        <f t="shared" ref="W93:W98" si="39">SUM(G93:T93)</f>
        <v>0</v>
      </c>
      <c r="X93"/>
      <c r="Y93"/>
      <c r="Z93"/>
      <c r="AA93" s="11"/>
      <c r="AB93" s="12"/>
      <c r="BA93" s="1"/>
      <c r="BB93" s="1"/>
      <c r="BC93" s="1"/>
      <c r="BD93" s="1"/>
      <c r="BE93" s="1"/>
    </row>
    <row r="94" spans="1:57" ht="32.450000000000003" customHeight="1">
      <c r="A94" s="111"/>
      <c r="B94" s="103" t="s">
        <v>146</v>
      </c>
      <c r="C94" s="104" t="s">
        <v>147</v>
      </c>
      <c r="D94" s="48">
        <v>0</v>
      </c>
      <c r="E94" s="48">
        <v>0</v>
      </c>
      <c r="F94" s="49">
        <f>+D94+E94</f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75">
        <f>SUM(G94:V94)</f>
        <v>0</v>
      </c>
      <c r="X94"/>
      <c r="Y94"/>
      <c r="Z94"/>
      <c r="AA94" s="11"/>
      <c r="AB94" s="12"/>
      <c r="BA94" s="1"/>
      <c r="BB94" s="1"/>
      <c r="BC94" s="1"/>
      <c r="BD94" s="1"/>
      <c r="BE94" s="1"/>
    </row>
    <row r="95" spans="1:57" ht="34.9" customHeight="1">
      <c r="A95" s="111"/>
      <c r="B95" s="103" t="s">
        <v>148</v>
      </c>
      <c r="C95" s="104" t="s">
        <v>149</v>
      </c>
      <c r="D95" s="48">
        <v>0</v>
      </c>
      <c r="E95" s="48">
        <v>0</v>
      </c>
      <c r="F95" s="49">
        <f>+D95+E95</f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75">
        <f>SUM(G95:V95)</f>
        <v>0</v>
      </c>
      <c r="X95"/>
      <c r="Y95"/>
      <c r="Z95"/>
      <c r="AA95" s="11"/>
      <c r="AB95" s="12"/>
      <c r="BA95" s="1"/>
      <c r="BB95" s="1"/>
      <c r="BC95" s="1"/>
      <c r="BD95" s="1"/>
      <c r="BE95" s="1"/>
    </row>
    <row r="96" spans="1:57" ht="2.4500000000000002" customHeight="1">
      <c r="A96" s="111"/>
      <c r="B96" s="103"/>
      <c r="C96" s="104"/>
      <c r="D96" s="44"/>
      <c r="E96" s="44"/>
      <c r="F96" s="44"/>
      <c r="G96" s="44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73">
        <f t="shared" si="39"/>
        <v>0</v>
      </c>
      <c r="X96"/>
      <c r="Y96"/>
      <c r="Z96"/>
      <c r="AA96" s="11"/>
      <c r="AB96" s="12"/>
      <c r="BA96" s="1"/>
      <c r="BB96" s="1"/>
      <c r="BC96" s="1"/>
      <c r="BD96" s="1"/>
      <c r="BE96" s="1"/>
    </row>
    <row r="97" spans="1:57" ht="29.25" customHeight="1">
      <c r="A97" s="106" t="s">
        <v>150</v>
      </c>
      <c r="B97" s="103"/>
      <c r="C97" s="113" t="s">
        <v>151</v>
      </c>
      <c r="D97" s="44">
        <f>SUM(D99:D100)</f>
        <v>0</v>
      </c>
      <c r="E97" s="44">
        <v>0</v>
      </c>
      <c r="F97" s="44">
        <v>0</v>
      </c>
      <c r="G97" s="44">
        <v>0</v>
      </c>
      <c r="H97" s="45">
        <v>0</v>
      </c>
      <c r="I97" s="45">
        <v>0</v>
      </c>
      <c r="J97" s="45">
        <v>0</v>
      </c>
      <c r="K97" s="45">
        <v>0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0</v>
      </c>
      <c r="U97" s="45">
        <v>0</v>
      </c>
      <c r="V97" s="45">
        <v>0</v>
      </c>
      <c r="W97" s="73">
        <f>SUM(G97:V97)</f>
        <v>0</v>
      </c>
      <c r="X97"/>
      <c r="Y97"/>
      <c r="Z97"/>
      <c r="AA97" s="11"/>
      <c r="AB97" s="12"/>
      <c r="BA97" s="1"/>
      <c r="BB97" s="1"/>
      <c r="BC97" s="1"/>
      <c r="BD97" s="1"/>
      <c r="BE97" s="1"/>
    </row>
    <row r="98" spans="1:57" ht="3.6" customHeight="1">
      <c r="A98" s="111"/>
      <c r="B98" s="103"/>
      <c r="C98" s="113"/>
      <c r="D98" s="44"/>
      <c r="E98" s="44"/>
      <c r="F98" s="44"/>
      <c r="G98" s="44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73">
        <f t="shared" si="39"/>
        <v>0</v>
      </c>
      <c r="X98"/>
      <c r="Y98"/>
      <c r="Z98"/>
      <c r="AA98" s="11"/>
      <c r="AB98" s="12"/>
      <c r="BA98" s="1"/>
      <c r="BB98" s="1"/>
      <c r="BC98" s="1"/>
      <c r="BD98" s="1"/>
      <c r="BE98" s="1"/>
    </row>
    <row r="99" spans="1:57" ht="21.75" customHeight="1">
      <c r="A99" s="111"/>
      <c r="B99" s="103" t="s">
        <v>152</v>
      </c>
      <c r="C99" s="114" t="s">
        <v>153</v>
      </c>
      <c r="D99" s="42">
        <v>0</v>
      </c>
      <c r="E99" s="42">
        <v>0</v>
      </c>
      <c r="F99" s="43">
        <f>+D99+E99</f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42">
        <v>0</v>
      </c>
      <c r="V99" s="42">
        <v>0</v>
      </c>
      <c r="W99" s="75">
        <f>SUM(G99:V99)</f>
        <v>0</v>
      </c>
      <c r="X99"/>
      <c r="Y99"/>
      <c r="Z99"/>
      <c r="AA99" s="11"/>
      <c r="AB99" s="12"/>
      <c r="BA99" s="1"/>
      <c r="BB99" s="1"/>
      <c r="BC99" s="1"/>
      <c r="BD99" s="1"/>
      <c r="BE99" s="1"/>
    </row>
    <row r="100" spans="1:57" ht="27.75" customHeight="1">
      <c r="A100" s="111"/>
      <c r="B100" s="103" t="s">
        <v>154</v>
      </c>
      <c r="C100" s="114" t="s">
        <v>155</v>
      </c>
      <c r="D100" s="42">
        <v>0</v>
      </c>
      <c r="E100" s="42">
        <v>0</v>
      </c>
      <c r="F100" s="43">
        <f>+D100+E100</f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75">
        <f t="shared" ref="W100" si="40">SUM(G100:V100)</f>
        <v>0</v>
      </c>
      <c r="X100"/>
      <c r="Y100"/>
      <c r="Z100"/>
      <c r="AA100" s="11"/>
      <c r="AB100" s="12"/>
      <c r="BA100" s="1"/>
      <c r="BB100" s="1"/>
      <c r="BC100" s="1"/>
      <c r="BD100" s="1"/>
      <c r="BE100" s="1"/>
    </row>
    <row r="101" spans="1:57" ht="27">
      <c r="A101" s="111"/>
      <c r="B101" s="103"/>
      <c r="C101" s="114"/>
      <c r="D101" s="44"/>
      <c r="E101" s="44"/>
      <c r="F101" s="44"/>
      <c r="G101" s="44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75">
        <f>SUM(G101:V101)</f>
        <v>0</v>
      </c>
      <c r="X101"/>
      <c r="Y101"/>
      <c r="Z101"/>
      <c r="AA101" s="11"/>
      <c r="AB101" s="12"/>
      <c r="BA101" s="1"/>
      <c r="BB101" s="1"/>
      <c r="BC101" s="1"/>
      <c r="BD101" s="1"/>
      <c r="BE101" s="1"/>
    </row>
    <row r="102" spans="1:57" ht="42.75" customHeight="1">
      <c r="A102" s="106" t="s">
        <v>156</v>
      </c>
      <c r="B102" s="103"/>
      <c r="C102" s="113" t="s">
        <v>157</v>
      </c>
      <c r="D102" s="44">
        <v>0</v>
      </c>
      <c r="E102" s="44">
        <v>0</v>
      </c>
      <c r="F102" s="44">
        <v>0</v>
      </c>
      <c r="G102" s="44">
        <v>0</v>
      </c>
      <c r="H102" s="45">
        <v>0</v>
      </c>
      <c r="I102" s="45">
        <v>0</v>
      </c>
      <c r="J102" s="45">
        <v>0</v>
      </c>
      <c r="K102" s="45">
        <v>0</v>
      </c>
      <c r="L102" s="45">
        <v>0</v>
      </c>
      <c r="M102" s="45">
        <v>0</v>
      </c>
      <c r="N102" s="45">
        <v>0</v>
      </c>
      <c r="O102" s="45">
        <v>0</v>
      </c>
      <c r="P102" s="45">
        <v>0</v>
      </c>
      <c r="Q102" s="45">
        <v>0</v>
      </c>
      <c r="R102" s="45">
        <v>0</v>
      </c>
      <c r="S102" s="45">
        <v>0</v>
      </c>
      <c r="T102" s="45">
        <v>0</v>
      </c>
      <c r="U102" s="45">
        <v>0</v>
      </c>
      <c r="V102" s="45">
        <v>0</v>
      </c>
      <c r="W102" s="73">
        <f>SUM(G102:V102)</f>
        <v>0</v>
      </c>
      <c r="X102"/>
      <c r="Y102"/>
      <c r="Z102"/>
      <c r="AA102" s="11"/>
      <c r="AB102" s="12"/>
      <c r="BA102" s="1"/>
      <c r="BB102" s="1"/>
      <c r="BC102" s="1"/>
      <c r="BD102" s="1"/>
      <c r="BE102" s="1"/>
    </row>
    <row r="103" spans="1:57" ht="27">
      <c r="A103" s="111"/>
      <c r="B103" s="103"/>
      <c r="C103" s="100"/>
      <c r="D103" s="42"/>
      <c r="E103" s="42"/>
      <c r="F103" s="43">
        <f>+D103+E103</f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42">
        <v>0</v>
      </c>
      <c r="V103" s="42">
        <v>0</v>
      </c>
      <c r="W103" s="75">
        <f>SUM(G103:V103)</f>
        <v>0</v>
      </c>
      <c r="X103"/>
      <c r="Y103"/>
      <c r="Z103"/>
      <c r="AA103" s="11"/>
      <c r="AB103" s="12"/>
      <c r="BA103" s="1"/>
      <c r="BB103" s="1"/>
      <c r="BC103" s="1"/>
      <c r="BD103" s="1"/>
      <c r="BE103" s="1"/>
    </row>
    <row r="104" spans="1:57" ht="55.5" customHeight="1">
      <c r="A104" s="115"/>
      <c r="B104" s="116" t="s">
        <v>158</v>
      </c>
      <c r="C104" s="117" t="s">
        <v>159</v>
      </c>
      <c r="D104" s="42">
        <v>0</v>
      </c>
      <c r="E104" s="42">
        <v>0</v>
      </c>
      <c r="F104" s="43">
        <f>+D104+E104</f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42">
        <v>0</v>
      </c>
      <c r="W104" s="75">
        <f>SUM(G104:V104)</f>
        <v>0</v>
      </c>
      <c r="X104"/>
      <c r="Y104"/>
      <c r="Z104"/>
      <c r="AA104" s="11"/>
      <c r="AB104" s="12"/>
      <c r="BA104" s="1"/>
      <c r="BB104" s="1"/>
      <c r="BC104" s="1"/>
      <c r="BD104" s="1"/>
      <c r="BE104" s="1"/>
    </row>
    <row r="105" spans="1:57" ht="39" customHeight="1" thickBot="1">
      <c r="A105" s="90" t="s">
        <v>160</v>
      </c>
      <c r="B105" s="91"/>
      <c r="C105" s="91"/>
      <c r="D105" s="77">
        <f t="shared" ref="D105:F105" si="41">D88</f>
        <v>8244393752</v>
      </c>
      <c r="E105" s="77">
        <f>E88</f>
        <v>0</v>
      </c>
      <c r="F105" s="77">
        <f t="shared" si="41"/>
        <v>8244393752</v>
      </c>
      <c r="G105" s="77">
        <f t="shared" ref="G105:O105" si="42">G88</f>
        <v>304989683.27000004</v>
      </c>
      <c r="H105" s="78">
        <f t="shared" si="42"/>
        <v>371039051.13</v>
      </c>
      <c r="I105" s="78">
        <f t="shared" si="42"/>
        <v>0</v>
      </c>
      <c r="J105" s="78">
        <f t="shared" si="42"/>
        <v>0</v>
      </c>
      <c r="K105" s="78">
        <f t="shared" si="42"/>
        <v>0</v>
      </c>
      <c r="L105" s="78">
        <f t="shared" si="42"/>
        <v>0</v>
      </c>
      <c r="M105" s="78">
        <f t="shared" si="42"/>
        <v>0</v>
      </c>
      <c r="N105" s="78">
        <f t="shared" si="42"/>
        <v>0</v>
      </c>
      <c r="O105" s="78">
        <f t="shared" si="42"/>
        <v>0</v>
      </c>
      <c r="P105" s="78">
        <f t="shared" ref="P105:Q105" si="43">P88</f>
        <v>0</v>
      </c>
      <c r="Q105" s="78">
        <f t="shared" si="43"/>
        <v>0</v>
      </c>
      <c r="R105" s="78">
        <f>R88</f>
        <v>0</v>
      </c>
      <c r="S105" s="78">
        <f t="shared" ref="S105" si="44">S88</f>
        <v>371376480.08000004</v>
      </c>
      <c r="T105" s="78">
        <f>T88</f>
        <v>492002789.11000001</v>
      </c>
      <c r="U105" s="78">
        <f>U88</f>
        <v>330702976.06999993</v>
      </c>
      <c r="V105" s="78">
        <f>V88</f>
        <v>651381696.70000005</v>
      </c>
      <c r="W105" s="78">
        <f>W88</f>
        <v>2521492676.3600001</v>
      </c>
      <c r="X105"/>
      <c r="Y105"/>
      <c r="Z105"/>
      <c r="AA105" s="33"/>
      <c r="BA105" s="1"/>
      <c r="BB105" s="1"/>
      <c r="BC105" s="1"/>
      <c r="BD105" s="1"/>
      <c r="BE105" s="1"/>
    </row>
    <row r="106" spans="1:57" s="1" customFormat="1" ht="50.25" customHeight="1">
      <c r="A106" s="97" t="s">
        <v>172</v>
      </c>
      <c r="B106" s="18"/>
      <c r="C106" s="19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57" s="1" customFormat="1" ht="33.75" customHeight="1">
      <c r="A107" s="40"/>
      <c r="B107" s="18"/>
      <c r="C107" s="19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41"/>
      <c r="S107" s="18"/>
      <c r="T107" s="18"/>
      <c r="U107" s="18"/>
      <c r="V107" s="18"/>
      <c r="W107" s="18"/>
    </row>
    <row r="108" spans="1:57" s="1" customFormat="1" ht="330.75" customHeight="1">
      <c r="A108" s="84" t="s">
        <v>169</v>
      </c>
      <c r="B108" s="84"/>
      <c r="C108" s="84"/>
      <c r="D108" s="63"/>
      <c r="E108" s="64"/>
      <c r="F108" s="84"/>
      <c r="G108" s="84"/>
      <c r="H108" s="84"/>
      <c r="I108" s="21"/>
      <c r="J108" s="20"/>
      <c r="K108" s="20"/>
      <c r="L108" s="20"/>
      <c r="M108" s="20"/>
      <c r="N108" s="20"/>
      <c r="O108" s="21"/>
      <c r="P108" s="20"/>
      <c r="Q108" s="34"/>
      <c r="R108" s="20"/>
      <c r="S108" s="20"/>
      <c r="T108" s="20"/>
      <c r="U108" s="20"/>
      <c r="V108" s="20"/>
      <c r="W108" s="35"/>
      <c r="X108"/>
      <c r="Y108"/>
    </row>
    <row r="109" spans="1:57" s="1" customFormat="1" ht="45.75" customHeight="1">
      <c r="A109" s="65"/>
      <c r="B109" s="65"/>
      <c r="C109" s="64"/>
      <c r="D109" s="66"/>
      <c r="E109" s="64"/>
      <c r="F109" s="84"/>
      <c r="G109" s="84"/>
      <c r="H109" s="84"/>
      <c r="I109" s="20"/>
      <c r="J109" s="20"/>
      <c r="K109" s="20"/>
      <c r="L109" s="20"/>
      <c r="M109" s="20"/>
      <c r="N109" s="20"/>
      <c r="O109" s="20"/>
      <c r="P109" s="22" t="s">
        <v>161</v>
      </c>
      <c r="Q109" s="34"/>
      <c r="R109" s="20"/>
      <c r="S109" s="20"/>
      <c r="T109" s="20"/>
      <c r="U109" s="20"/>
      <c r="V109" s="20"/>
      <c r="W109" s="35"/>
      <c r="X109"/>
      <c r="Y109"/>
    </row>
    <row r="110" spans="1:57" s="1" customFormat="1" ht="39.75" customHeight="1">
      <c r="A110" s="64"/>
      <c r="B110" s="64"/>
      <c r="C110" s="64"/>
      <c r="D110" s="66"/>
      <c r="E110" s="64"/>
      <c r="F110" s="67"/>
      <c r="G110" s="68"/>
      <c r="H110" s="68"/>
      <c r="I110" s="20"/>
      <c r="J110" s="30"/>
      <c r="K110" s="20"/>
      <c r="L110" s="20"/>
      <c r="M110" s="20"/>
      <c r="N110" s="20"/>
      <c r="O110" s="20"/>
      <c r="P110" s="22" t="s">
        <v>162</v>
      </c>
      <c r="Q110" s="34"/>
      <c r="R110" s="20"/>
      <c r="S110" s="68"/>
      <c r="T110" s="68"/>
      <c r="U110" s="68"/>
      <c r="V110" s="68"/>
      <c r="W110" s="35"/>
      <c r="X110"/>
      <c r="Y110"/>
    </row>
    <row r="111" spans="1:57" s="1" customFormat="1" ht="21" customHeight="1">
      <c r="A111" s="68"/>
      <c r="B111" s="68"/>
      <c r="C111" s="64"/>
      <c r="D111" s="64"/>
      <c r="E111" s="64"/>
      <c r="F111" s="67"/>
      <c r="G111" s="68"/>
      <c r="H111" s="68"/>
      <c r="I111" s="20"/>
      <c r="J111" s="30"/>
      <c r="K111" s="20"/>
      <c r="L111" s="20"/>
      <c r="M111" s="20"/>
      <c r="N111" s="20"/>
      <c r="O111" s="20"/>
      <c r="P111" s="20"/>
      <c r="Q111" s="34"/>
      <c r="R111" s="20"/>
      <c r="S111" s="68"/>
      <c r="T111" s="68"/>
      <c r="U111" s="68"/>
      <c r="V111" s="68"/>
      <c r="W111" s="35"/>
      <c r="X111"/>
      <c r="Y111"/>
    </row>
    <row r="112" spans="1:57" ht="46.5" customHeight="1">
      <c r="A112" s="69"/>
      <c r="B112" s="69"/>
      <c r="C112" s="70"/>
      <c r="D112" s="70"/>
      <c r="E112" s="70"/>
      <c r="F112" s="71"/>
      <c r="G112" s="68"/>
      <c r="H112" s="68"/>
      <c r="I112" s="20"/>
      <c r="J112" s="31"/>
      <c r="K112" s="32"/>
      <c r="L112" s="23"/>
      <c r="M112" s="23"/>
      <c r="N112" s="20"/>
      <c r="O112" s="20"/>
      <c r="P112" s="20"/>
      <c r="Q112" s="34"/>
      <c r="R112" s="20"/>
      <c r="S112" s="68"/>
      <c r="T112" s="68"/>
      <c r="U112" s="68"/>
      <c r="V112" s="68"/>
      <c r="W112" s="35"/>
      <c r="X112"/>
      <c r="Y112"/>
      <c r="BA112" s="1"/>
      <c r="BB112" s="1"/>
      <c r="BC112" s="1"/>
    </row>
    <row r="113" spans="1:55" ht="26.25">
      <c r="A113" s="23"/>
      <c r="B113" s="23"/>
      <c r="C113" s="24"/>
      <c r="D113" s="24"/>
      <c r="E113" s="24"/>
      <c r="F113" s="20"/>
      <c r="G113" s="22"/>
      <c r="I113" s="22" t="s">
        <v>165</v>
      </c>
      <c r="J113" s="22"/>
      <c r="K113" s="32"/>
      <c r="L113" s="23"/>
      <c r="M113" s="23"/>
      <c r="N113" s="20"/>
      <c r="O113" s="20"/>
      <c r="P113" s="20"/>
      <c r="Q113" s="34"/>
      <c r="R113" s="20"/>
      <c r="W113" s="35"/>
      <c r="X113"/>
      <c r="Y113"/>
      <c r="BA113" s="1"/>
      <c r="BB113" s="1"/>
      <c r="BC113" s="1"/>
    </row>
    <row r="114" spans="1:55" ht="26.25" customHeight="1">
      <c r="A114" s="23"/>
      <c r="B114" s="23"/>
      <c r="C114" s="25"/>
      <c r="D114" s="39"/>
      <c r="E114" s="39"/>
      <c r="F114" s="39"/>
      <c r="G114" s="22"/>
      <c r="H114" s="27"/>
      <c r="I114" s="22" t="s">
        <v>163</v>
      </c>
      <c r="J114" s="22"/>
      <c r="K114" s="23"/>
      <c r="L114" s="23"/>
      <c r="M114" s="23"/>
      <c r="N114" s="23"/>
      <c r="O114" s="23"/>
      <c r="P114" s="23"/>
      <c r="Q114" s="34"/>
      <c r="R114" s="23"/>
      <c r="S114" s="27"/>
      <c r="T114" s="27"/>
      <c r="U114" s="27"/>
      <c r="V114" s="27"/>
      <c r="W114" s="35"/>
      <c r="X114"/>
      <c r="Y114"/>
      <c r="BA114" s="1"/>
      <c r="BB114" s="1"/>
      <c r="BC114" s="1"/>
    </row>
    <row r="115" spans="1:55" ht="3" customHeight="1">
      <c r="A115" s="23"/>
      <c r="B115" s="23"/>
      <c r="C115" s="25"/>
      <c r="D115" s="39"/>
      <c r="E115" s="39"/>
      <c r="F115" s="39"/>
      <c r="G115" s="39"/>
      <c r="H115" s="27"/>
      <c r="I115" s="23"/>
      <c r="J115" s="23"/>
      <c r="K115" s="23"/>
      <c r="L115" s="23"/>
      <c r="M115" s="23"/>
      <c r="N115" s="23"/>
      <c r="O115" s="23"/>
      <c r="P115" s="23"/>
      <c r="Q115" s="34"/>
      <c r="R115" s="23"/>
      <c r="S115" s="27"/>
      <c r="T115" s="27"/>
      <c r="U115" s="27"/>
      <c r="V115" s="27"/>
      <c r="W115" s="35"/>
      <c r="X115"/>
      <c r="Y115"/>
      <c r="BA115" s="1"/>
      <c r="BB115" s="1"/>
      <c r="BC115" s="1"/>
    </row>
    <row r="116" spans="1:55" ht="3" customHeight="1">
      <c r="A116" s="23"/>
      <c r="B116" s="23"/>
      <c r="C116" s="25"/>
      <c r="D116" s="39"/>
      <c r="E116" s="39"/>
      <c r="F116" s="39"/>
      <c r="G116" s="39"/>
      <c r="H116" s="27"/>
      <c r="I116" s="23"/>
      <c r="J116" s="23"/>
      <c r="K116" s="23"/>
      <c r="L116" s="23"/>
      <c r="M116" s="23"/>
      <c r="N116" s="23"/>
      <c r="O116" s="23"/>
      <c r="P116" s="23"/>
      <c r="Q116" s="34"/>
      <c r="R116" s="23"/>
      <c r="S116" s="27"/>
      <c r="T116" s="27"/>
      <c r="U116" s="27"/>
      <c r="V116" s="27"/>
      <c r="W116" s="35"/>
      <c r="X116"/>
      <c r="Y116"/>
      <c r="BA116" s="1"/>
      <c r="BB116" s="1"/>
      <c r="BC116" s="1"/>
    </row>
    <row r="117" spans="1:55" ht="3" customHeight="1">
      <c r="A117" s="23"/>
      <c r="B117" s="23"/>
      <c r="C117" s="25"/>
      <c r="D117" s="26"/>
      <c r="E117" s="26"/>
      <c r="F117" s="26"/>
      <c r="G117" s="26"/>
      <c r="H117" s="23"/>
      <c r="I117" s="23"/>
      <c r="J117" s="23"/>
      <c r="K117" s="23"/>
      <c r="L117" s="23"/>
      <c r="M117" s="23"/>
      <c r="N117" s="23"/>
      <c r="O117" s="23"/>
      <c r="P117" s="23"/>
      <c r="Q117" s="34"/>
      <c r="R117" s="23"/>
      <c r="S117" s="23"/>
      <c r="T117" s="23"/>
      <c r="U117" s="23"/>
      <c r="V117" s="23"/>
      <c r="W117" s="35"/>
      <c r="X117"/>
      <c r="Y117"/>
      <c r="BA117" s="1"/>
      <c r="BB117" s="1"/>
      <c r="BC117" s="1"/>
    </row>
    <row r="118" spans="1:55" ht="262.5" customHeight="1">
      <c r="A118" s="23"/>
      <c r="B118" s="28"/>
      <c r="C118" s="29"/>
      <c r="D118" s="29"/>
      <c r="E118" s="29"/>
      <c r="F118" s="28"/>
      <c r="G118" s="28"/>
      <c r="H118" s="28"/>
      <c r="I118" s="28"/>
      <c r="J118" s="28"/>
      <c r="K118" s="28"/>
      <c r="L118" s="28"/>
      <c r="M118" s="23"/>
      <c r="N118" s="23"/>
      <c r="O118" s="23"/>
      <c r="P118" s="23"/>
      <c r="Q118" s="34"/>
      <c r="R118" s="23"/>
      <c r="S118" s="28"/>
      <c r="T118" s="28"/>
      <c r="U118" s="28"/>
      <c r="V118" s="28"/>
      <c r="W118" s="35"/>
      <c r="X118"/>
      <c r="Y118"/>
      <c r="BA118" s="1"/>
      <c r="BB118" s="1"/>
      <c r="BC118" s="1"/>
    </row>
    <row r="119" spans="1:55" ht="73.5" customHeight="1">
      <c r="A119" s="36"/>
      <c r="B119" s="36"/>
      <c r="C119" s="37"/>
      <c r="D119" s="37"/>
      <c r="E119" s="37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8"/>
      <c r="R119" s="36"/>
      <c r="S119" s="36"/>
      <c r="T119" s="36"/>
      <c r="U119" s="36"/>
      <c r="V119" s="36"/>
      <c r="W119"/>
      <c r="X119"/>
      <c r="Y119"/>
      <c r="BA119" s="1"/>
      <c r="BB119" s="1"/>
      <c r="BC119" s="1"/>
    </row>
    <row r="120" spans="1:55" ht="12" customHeight="1">
      <c r="A120" s="36"/>
      <c r="B120" s="36"/>
      <c r="C120" s="37"/>
      <c r="D120" s="37"/>
      <c r="E120" s="37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8"/>
      <c r="R120" s="36"/>
      <c r="S120" s="36"/>
      <c r="T120" s="36"/>
      <c r="U120" s="36"/>
      <c r="V120" s="36"/>
      <c r="W120"/>
      <c r="X120"/>
      <c r="Y120"/>
      <c r="BA120" s="1"/>
      <c r="BB120" s="1"/>
      <c r="BC120" s="1"/>
    </row>
    <row r="121" spans="1:55">
      <c r="A121" s="36"/>
      <c r="B121" s="36"/>
      <c r="C121" s="37"/>
      <c r="D121" s="37"/>
      <c r="E121" s="37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8"/>
      <c r="R121" s="36"/>
      <c r="S121" s="36"/>
      <c r="T121" s="36"/>
      <c r="U121" s="36"/>
      <c r="V121" s="36"/>
      <c r="W121"/>
      <c r="X121"/>
      <c r="Y121"/>
      <c r="BA121" s="1"/>
      <c r="BB121" s="1"/>
      <c r="BC121" s="1"/>
    </row>
    <row r="122" spans="1:55">
      <c r="A122" s="36"/>
      <c r="B122" s="36"/>
      <c r="C122" s="37"/>
      <c r="D122" s="37"/>
      <c r="E122" s="37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8"/>
      <c r="R122" s="36"/>
      <c r="S122" s="36"/>
      <c r="T122" s="36"/>
      <c r="U122" s="36"/>
      <c r="V122" s="36"/>
      <c r="W122"/>
      <c r="X122"/>
      <c r="Y122"/>
      <c r="BA122" s="1"/>
      <c r="BB122" s="1"/>
      <c r="BC122" s="1"/>
    </row>
    <row r="123" spans="1:55">
      <c r="A123" s="36"/>
      <c r="B123" s="36"/>
      <c r="C123" s="37"/>
      <c r="D123" s="37"/>
      <c r="E123" s="37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8"/>
      <c r="R123" s="36"/>
      <c r="S123" s="36"/>
      <c r="T123" s="36"/>
      <c r="U123" s="36"/>
      <c r="V123" s="36"/>
      <c r="W123"/>
      <c r="X123"/>
      <c r="Y123"/>
      <c r="BA123" s="1"/>
      <c r="BB123" s="1"/>
      <c r="BC123" s="1"/>
    </row>
    <row r="124" spans="1:55">
      <c r="A124" s="36"/>
      <c r="B124" s="36"/>
      <c r="C124" s="37"/>
      <c r="D124" s="37"/>
      <c r="E124" s="37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8"/>
      <c r="R124" s="36"/>
      <c r="S124" s="36"/>
      <c r="T124" s="36"/>
      <c r="U124" s="36"/>
      <c r="V124" s="36"/>
      <c r="W124"/>
      <c r="X124"/>
      <c r="Y124"/>
      <c r="BA124" s="1"/>
      <c r="BB124" s="1"/>
      <c r="BC124" s="1"/>
    </row>
    <row r="125" spans="1:55">
      <c r="A125" s="36"/>
      <c r="B125" s="36"/>
      <c r="C125" s="37"/>
      <c r="D125" s="37"/>
      <c r="E125" s="37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8"/>
      <c r="R125" s="36"/>
      <c r="S125" s="36"/>
      <c r="T125" s="36"/>
      <c r="U125" s="36"/>
      <c r="V125" s="36"/>
      <c r="W125"/>
      <c r="X125"/>
      <c r="Y125"/>
      <c r="BA125" s="1"/>
      <c r="BB125" s="1"/>
      <c r="BC125" s="1"/>
    </row>
    <row r="126" spans="1:55">
      <c r="A126" s="36"/>
      <c r="B126" s="36"/>
      <c r="C126" s="37"/>
      <c r="D126" s="37"/>
      <c r="E126" s="37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8"/>
      <c r="R126" s="36"/>
      <c r="S126" s="36"/>
      <c r="T126" s="36"/>
      <c r="U126" s="36"/>
      <c r="V126" s="36"/>
      <c r="W126"/>
      <c r="X126"/>
      <c r="Y126"/>
      <c r="BA126" s="1"/>
      <c r="BB126" s="1"/>
      <c r="BC126" s="1"/>
    </row>
    <row r="127" spans="1:55">
      <c r="A127" s="36"/>
      <c r="B127" s="36"/>
      <c r="C127" s="37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10"/>
      <c r="S127" s="36"/>
      <c r="T127" s="36"/>
      <c r="U127" s="36"/>
      <c r="V127" s="36"/>
      <c r="W127"/>
      <c r="X127"/>
      <c r="Y127"/>
    </row>
    <row r="128" spans="1:55">
      <c r="A128" s="36"/>
      <c r="B128" s="36"/>
      <c r="C128" s="37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10"/>
      <c r="S128" s="36"/>
      <c r="T128" s="36"/>
      <c r="U128" s="36"/>
      <c r="V128" s="36"/>
    </row>
    <row r="129" spans="1:22">
      <c r="A129" s="36"/>
      <c r="B129" s="36"/>
      <c r="C129" s="37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10"/>
      <c r="S129" s="36"/>
      <c r="T129" s="36"/>
      <c r="U129" s="36"/>
      <c r="V129" s="36"/>
    </row>
    <row r="130" spans="1:22">
      <c r="A130" s="36"/>
      <c r="B130" s="36"/>
      <c r="C130" s="37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10"/>
      <c r="S130" s="36"/>
      <c r="T130" s="36"/>
      <c r="U130" s="36"/>
      <c r="V130" s="36"/>
    </row>
    <row r="131" spans="1:22">
      <c r="A131" s="36"/>
      <c r="B131" s="36"/>
      <c r="C131" s="37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10"/>
      <c r="S131" s="36"/>
      <c r="T131" s="36"/>
      <c r="U131" s="36"/>
      <c r="V131" s="36"/>
    </row>
    <row r="132" spans="1:22">
      <c r="A132" s="36"/>
      <c r="B132" s="36"/>
      <c r="C132" s="37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10"/>
      <c r="S132" s="36"/>
      <c r="T132" s="36"/>
      <c r="U132" s="36"/>
      <c r="V132" s="36"/>
    </row>
    <row r="133" spans="1:22">
      <c r="A133" s="36"/>
      <c r="B133" s="36"/>
      <c r="C133" s="37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10"/>
      <c r="S133" s="36"/>
      <c r="T133" s="36"/>
      <c r="U133" s="36"/>
      <c r="V133" s="36"/>
    </row>
    <row r="134" spans="1:22">
      <c r="A134" s="36"/>
      <c r="B134" s="36"/>
      <c r="C134" s="37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10"/>
      <c r="S134" s="36"/>
      <c r="T134" s="36"/>
      <c r="U134" s="36"/>
      <c r="V134" s="36"/>
    </row>
    <row r="135" spans="1:22">
      <c r="C135" s="37"/>
      <c r="D135" s="36"/>
      <c r="E135" s="36"/>
      <c r="F135" s="36"/>
      <c r="G135" s="36"/>
      <c r="H135" s="36"/>
      <c r="I135" s="36"/>
      <c r="N135" s="36"/>
      <c r="O135" s="36"/>
      <c r="P135" s="36"/>
      <c r="Q135" s="36"/>
      <c r="R135" s="10"/>
      <c r="S135" s="36"/>
      <c r="T135" s="36"/>
      <c r="U135" s="36"/>
      <c r="V135" s="36"/>
    </row>
    <row r="136" spans="1:22">
      <c r="C136" s="37"/>
      <c r="D136" s="36"/>
      <c r="E136" s="36"/>
      <c r="F136" s="36"/>
      <c r="G136" s="36"/>
      <c r="H136" s="36"/>
      <c r="I136" s="36"/>
      <c r="N136" s="36"/>
      <c r="O136" s="36"/>
      <c r="P136" s="36"/>
      <c r="Q136" s="36"/>
      <c r="R136" s="10"/>
      <c r="S136" s="36"/>
      <c r="T136" s="36"/>
      <c r="U136" s="36"/>
      <c r="V136" s="36"/>
    </row>
    <row r="137" spans="1:22">
      <c r="C137" s="37"/>
      <c r="D137" s="36"/>
      <c r="E137" s="36"/>
      <c r="F137" s="36"/>
      <c r="G137" s="36"/>
      <c r="H137" s="36"/>
      <c r="I137" s="36"/>
      <c r="N137" s="36"/>
      <c r="O137" s="36"/>
      <c r="P137" s="36"/>
      <c r="Q137" s="36"/>
      <c r="R137" s="10"/>
      <c r="S137" s="36"/>
      <c r="T137" s="36"/>
      <c r="U137" s="36"/>
      <c r="V137" s="36"/>
    </row>
    <row r="138" spans="1:22">
      <c r="C138" s="37"/>
      <c r="D138" s="36"/>
      <c r="E138" s="36"/>
      <c r="F138" s="36"/>
      <c r="G138" s="36"/>
      <c r="H138" s="36"/>
      <c r="I138" s="36"/>
      <c r="N138" s="36"/>
      <c r="O138" s="36"/>
      <c r="P138" s="36"/>
      <c r="Q138" s="36"/>
      <c r="R138" s="10"/>
      <c r="S138" s="36"/>
      <c r="T138" s="36"/>
      <c r="U138" s="36"/>
      <c r="V138" s="36"/>
    </row>
    <row r="139" spans="1:22">
      <c r="Q139" s="2"/>
    </row>
    <row r="140" spans="1:22">
      <c r="Q140" s="2"/>
    </row>
    <row r="141" spans="1:22" ht="240" customHeight="1">
      <c r="Q141" s="2"/>
    </row>
    <row r="142" spans="1:22" ht="127.5" customHeight="1">
      <c r="Q142" s="2"/>
    </row>
  </sheetData>
  <mergeCells count="11">
    <mergeCell ref="F1:W1"/>
    <mergeCell ref="A108:C108"/>
    <mergeCell ref="F108:H109"/>
    <mergeCell ref="G3:W3"/>
    <mergeCell ref="AD14:AG14"/>
    <mergeCell ref="A88:C88"/>
    <mergeCell ref="A105:C105"/>
    <mergeCell ref="D3:D4"/>
    <mergeCell ref="E3:E4"/>
    <mergeCell ref="F3:F4"/>
    <mergeCell ref="A3:C4"/>
  </mergeCells>
  <printOptions horizontalCentered="1"/>
  <pageMargins left="0.31496062992125984" right="0.35433070866141736" top="0.43307086614173229" bottom="0.43307086614173229" header="0.31496062992125984" footer="0.19685039370078741"/>
  <pageSetup scale="21" fitToHeight="0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Junio 2026</vt:lpstr>
      <vt:lpstr>Hoja1</vt:lpstr>
      <vt:lpstr>'Junio 2026'!Área_de_impresión</vt:lpstr>
      <vt:lpstr>'Junio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Benilda Frias</cp:lastModifiedBy>
  <cp:lastPrinted>2026-07-06T14:31:17Z</cp:lastPrinted>
  <dcterms:created xsi:type="dcterms:W3CDTF">2020-11-04T14:03:00Z</dcterms:created>
  <dcterms:modified xsi:type="dcterms:W3CDTF">2026-07-06T14:31:53Z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