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-120" windowWidth="28800" windowHeight="15720"/>
  </bookViews>
  <sheets>
    <sheet name="Mayo 2026" sheetId="3" r:id="rId1"/>
    <sheet name="Hoja1" sheetId="4" r:id="rId2"/>
  </sheets>
  <definedNames>
    <definedName name="_xlnm.Print_Area" localSheetId="0">'Mayo 2026'!$A$1:$V$118</definedName>
    <definedName name="_xlnm.Print_Titles" localSheetId="0">'Mayo 2026'!$3:$4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3" l="1"/>
  <c r="E64" i="3" l="1"/>
  <c r="E58" i="3"/>
  <c r="E70" i="3"/>
  <c r="E26" i="3"/>
  <c r="E14" i="3"/>
  <c r="E6" i="3"/>
  <c r="U26" i="3" l="1"/>
  <c r="T26" i="3"/>
  <c r="U9" i="3"/>
  <c r="U6" i="3" l="1"/>
  <c r="V6" i="3" s="1"/>
  <c r="V40" i="3"/>
  <c r="V28" i="3"/>
  <c r="V24" i="3"/>
  <c r="V15" i="3"/>
  <c r="V8" i="3"/>
  <c r="V9" i="3"/>
  <c r="V10" i="3"/>
  <c r="V11" i="3"/>
  <c r="V12" i="3"/>
  <c r="V13" i="3"/>
  <c r="V7" i="3"/>
  <c r="V104" i="3"/>
  <c r="V103" i="3"/>
  <c r="V102" i="3"/>
  <c r="V100" i="3"/>
  <c r="V101" i="3"/>
  <c r="V99" i="3"/>
  <c r="V97" i="3"/>
  <c r="V95" i="3"/>
  <c r="V94" i="3"/>
  <c r="V90" i="3"/>
  <c r="V92" i="3"/>
  <c r="V84" i="3"/>
  <c r="V85" i="3"/>
  <c r="V86" i="3"/>
  <c r="V83" i="3"/>
  <c r="V82" i="3"/>
  <c r="V79" i="3"/>
  <c r="V80" i="3"/>
  <c r="V81" i="3"/>
  <c r="V78" i="3"/>
  <c r="V77" i="3"/>
  <c r="V75" i="3"/>
  <c r="V76" i="3"/>
  <c r="V74" i="3"/>
  <c r="V72" i="3"/>
  <c r="V73" i="3"/>
  <c r="V71" i="3"/>
  <c r="V70" i="3"/>
  <c r="V64" i="3"/>
  <c r="V65" i="3"/>
  <c r="V66" i="3"/>
  <c r="V67" i="3"/>
  <c r="V68" i="3"/>
  <c r="V69" i="3"/>
  <c r="V63" i="3"/>
  <c r="V61" i="3"/>
  <c r="V62" i="3"/>
  <c r="V60" i="3"/>
  <c r="V59" i="3"/>
  <c r="V58" i="3"/>
  <c r="V50" i="3"/>
  <c r="V51" i="3"/>
  <c r="V52" i="3"/>
  <c r="V53" i="3"/>
  <c r="V54" i="3"/>
  <c r="V55" i="3"/>
  <c r="V56" i="3"/>
  <c r="V57" i="3"/>
  <c r="V49" i="3"/>
  <c r="V48" i="3"/>
  <c r="V46" i="3"/>
  <c r="V45" i="3"/>
  <c r="V47" i="3"/>
  <c r="V41" i="3"/>
  <c r="V42" i="3"/>
  <c r="V43" i="3"/>
  <c r="V44" i="3"/>
  <c r="V29" i="3"/>
  <c r="V30" i="3"/>
  <c r="V31" i="3"/>
  <c r="V32" i="3"/>
  <c r="V33" i="3"/>
  <c r="V34" i="3"/>
  <c r="V35" i="3"/>
  <c r="V36" i="3"/>
  <c r="V37" i="3"/>
  <c r="V17" i="3"/>
  <c r="V18" i="3"/>
  <c r="V19" i="3"/>
  <c r="V20" i="3"/>
  <c r="V21" i="3"/>
  <c r="V22" i="3"/>
  <c r="V23" i="3"/>
  <c r="V16" i="3"/>
  <c r="U70" i="3"/>
  <c r="U58" i="3"/>
  <c r="U48" i="3"/>
  <c r="U38" i="3"/>
  <c r="V38" i="3" s="1"/>
  <c r="V26" i="3"/>
  <c r="U14" i="3"/>
  <c r="U88" i="3" l="1"/>
  <c r="E88" i="3"/>
  <c r="E48" i="3"/>
  <c r="E38" i="3"/>
  <c r="E23" i="3"/>
  <c r="F67" i="3"/>
  <c r="F62" i="3"/>
  <c r="F65" i="3"/>
  <c r="U105" i="3" l="1"/>
  <c r="T70" i="3"/>
  <c r="T58" i="3"/>
  <c r="S58" i="3"/>
  <c r="H58" i="3"/>
  <c r="G58" i="3"/>
  <c r="V25" i="3"/>
  <c r="V27" i="3"/>
  <c r="V39" i="3"/>
  <c r="V87" i="3"/>
  <c r="V89" i="3"/>
  <c r="V91" i="3"/>
  <c r="V93" i="3"/>
  <c r="V96" i="3"/>
  <c r="V98" i="3"/>
  <c r="S14" i="3"/>
  <c r="T48" i="3" l="1"/>
  <c r="T38" i="3"/>
  <c r="T14" i="3"/>
  <c r="V14" i="3" s="1"/>
  <c r="T6" i="3"/>
  <c r="T88" i="3" l="1"/>
  <c r="V88" i="3" s="1"/>
  <c r="E92" i="3"/>
  <c r="D92" i="3"/>
  <c r="V105" i="3" l="1"/>
  <c r="T105" i="3"/>
  <c r="S26" i="3"/>
  <c r="S38" i="3"/>
  <c r="S70" i="3"/>
  <c r="S48" i="3"/>
  <c r="S6" i="3"/>
  <c r="S88" i="3" l="1"/>
  <c r="S105" i="3" s="1"/>
  <c r="E30" i="3"/>
  <c r="E22" i="3"/>
  <c r="H38" i="3" l="1"/>
  <c r="E34" i="3" l="1"/>
  <c r="E36" i="3"/>
  <c r="R38" i="3" l="1"/>
  <c r="Q38" i="3"/>
  <c r="P38" i="3"/>
  <c r="O38" i="3"/>
  <c r="N38" i="3"/>
  <c r="M38" i="3"/>
  <c r="L38" i="3"/>
  <c r="K38" i="3"/>
  <c r="J38" i="3"/>
  <c r="I38" i="3"/>
  <c r="R37" i="3"/>
  <c r="Q37" i="3"/>
  <c r="P37" i="3"/>
  <c r="O37" i="3"/>
  <c r="N37" i="3"/>
  <c r="M37" i="3"/>
  <c r="L37" i="3"/>
  <c r="K37" i="3"/>
  <c r="J37" i="3"/>
  <c r="I37" i="3"/>
  <c r="G38" i="3"/>
  <c r="F73" i="3" l="1"/>
  <c r="F74" i="3"/>
  <c r="F75" i="3"/>
  <c r="F76" i="3"/>
  <c r="F72" i="3"/>
  <c r="F61" i="3"/>
  <c r="F63" i="3"/>
  <c r="F64" i="3"/>
  <c r="F66" i="3"/>
  <c r="F68" i="3"/>
  <c r="F60" i="3"/>
  <c r="F41" i="3"/>
  <c r="F42" i="3"/>
  <c r="F43" i="3"/>
  <c r="F44" i="3"/>
  <c r="F45" i="3"/>
  <c r="F40" i="3"/>
  <c r="F29" i="3"/>
  <c r="F30" i="3"/>
  <c r="F31" i="3"/>
  <c r="F32" i="3"/>
  <c r="F33" i="3"/>
  <c r="F34" i="3"/>
  <c r="F35" i="3"/>
  <c r="F36" i="3"/>
  <c r="F28" i="3"/>
  <c r="F17" i="3"/>
  <c r="F18" i="3"/>
  <c r="F19" i="3"/>
  <c r="F20" i="3"/>
  <c r="F21" i="3"/>
  <c r="F22" i="3"/>
  <c r="F23" i="3"/>
  <c r="F24" i="3"/>
  <c r="F16" i="3"/>
  <c r="F9" i="3"/>
  <c r="F10" i="3"/>
  <c r="F11" i="3"/>
  <c r="F12" i="3"/>
  <c r="F8" i="3"/>
  <c r="R82" i="3" l="1"/>
  <c r="R77" i="3"/>
  <c r="R70" i="3"/>
  <c r="E77" i="3" l="1"/>
  <c r="E82" i="3"/>
  <c r="E105" i="3" l="1"/>
  <c r="K70" i="3"/>
  <c r="I70" i="3" l="1"/>
  <c r="H70" i="3"/>
  <c r="G70" i="3"/>
  <c r="I48" i="3"/>
  <c r="H48" i="3"/>
  <c r="G48" i="3"/>
  <c r="F104" i="3" l="1"/>
  <c r="F103" i="3"/>
  <c r="D97" i="3"/>
  <c r="F100" i="3"/>
  <c r="F99" i="3"/>
  <c r="F95" i="3"/>
  <c r="F94" i="3"/>
  <c r="F92" i="3" s="1"/>
  <c r="F85" i="3"/>
  <c r="F86" i="3"/>
  <c r="F84" i="3"/>
  <c r="D82" i="3"/>
  <c r="D77" i="3"/>
  <c r="F80" i="3"/>
  <c r="F79" i="3"/>
  <c r="F51" i="3"/>
  <c r="F52" i="3"/>
  <c r="F53" i="3"/>
  <c r="F54" i="3"/>
  <c r="F55" i="3"/>
  <c r="F56" i="3"/>
  <c r="F50" i="3"/>
  <c r="F82" i="3" l="1"/>
  <c r="F77" i="3"/>
  <c r="F48" i="3"/>
  <c r="D70" i="3"/>
  <c r="D58" i="3"/>
  <c r="D48" i="3"/>
  <c r="D38" i="3"/>
  <c r="D26" i="3"/>
  <c r="D14" i="3"/>
  <c r="F70" i="3"/>
  <c r="F58" i="3"/>
  <c r="R58" i="3"/>
  <c r="Q58" i="3"/>
  <c r="P58" i="3"/>
  <c r="O58" i="3"/>
  <c r="N58" i="3"/>
  <c r="M58" i="3"/>
  <c r="L58" i="3"/>
  <c r="K58" i="3"/>
  <c r="J58" i="3"/>
  <c r="I58" i="3"/>
  <c r="F46" i="3"/>
  <c r="R26" i="3"/>
  <c r="Q26" i="3"/>
  <c r="P26" i="3"/>
  <c r="O26" i="3"/>
  <c r="N26" i="3"/>
  <c r="M26" i="3"/>
  <c r="L26" i="3"/>
  <c r="K26" i="3"/>
  <c r="J26" i="3"/>
  <c r="I26" i="3"/>
  <c r="H26" i="3"/>
  <c r="G26" i="3"/>
  <c r="F14" i="3"/>
  <c r="R14" i="3"/>
  <c r="Q14" i="3"/>
  <c r="P14" i="3"/>
  <c r="O14" i="3"/>
  <c r="N14" i="3"/>
  <c r="M14" i="3"/>
  <c r="L14" i="3"/>
  <c r="K14" i="3"/>
  <c r="J14" i="3"/>
  <c r="I14" i="3"/>
  <c r="H14" i="3"/>
  <c r="G14" i="3"/>
  <c r="R6" i="3"/>
  <c r="Q6" i="3"/>
  <c r="P6" i="3"/>
  <c r="O6" i="3"/>
  <c r="N6" i="3"/>
  <c r="M6" i="3"/>
  <c r="L6" i="3"/>
  <c r="K6" i="3"/>
  <c r="J6" i="3"/>
  <c r="I6" i="3"/>
  <c r="H6" i="3"/>
  <c r="G6" i="3"/>
  <c r="K88" i="3" l="1"/>
  <c r="K105" i="3" s="1"/>
  <c r="F26" i="3"/>
  <c r="F38" i="3"/>
  <c r="D6" i="3"/>
  <c r="D88" i="3" s="1"/>
  <c r="D105" i="3" s="1"/>
  <c r="G88" i="3"/>
  <c r="G105" i="3" s="1"/>
  <c r="I88" i="3"/>
  <c r="I105" i="3" s="1"/>
  <c r="M88" i="3"/>
  <c r="M105" i="3" s="1"/>
  <c r="O88" i="3"/>
  <c r="O105" i="3" s="1"/>
  <c r="Q88" i="3"/>
  <c r="Q105" i="3" s="1"/>
  <c r="H88" i="3"/>
  <c r="J88" i="3"/>
  <c r="J105" i="3" s="1"/>
  <c r="L88" i="3"/>
  <c r="L105" i="3" s="1"/>
  <c r="N88" i="3"/>
  <c r="N105" i="3" s="1"/>
  <c r="P88" i="3"/>
  <c r="P105" i="3" s="1"/>
  <c r="R88" i="3"/>
  <c r="R105" i="3" s="1"/>
  <c r="H105" i="3" l="1"/>
  <c r="F88" i="3"/>
  <c r="F105" i="3" s="1"/>
</calcChain>
</file>

<file path=xl/sharedStrings.xml><?xml version="1.0" encoding="utf-8"?>
<sst xmlns="http://schemas.openxmlformats.org/spreadsheetml/2006/main" count="180" uniqueCount="177">
  <si>
    <t>Devengado: este término se vincula con el acto de registrar los ingresos o el egreso en el momento en que nacen como derechos u obligaciones.</t>
  </si>
  <si>
    <t>Detalle</t>
  </si>
  <si>
    <t>Gasto Devengado</t>
  </si>
  <si>
    <t xml:space="preserve">Enero </t>
  </si>
  <si>
    <t xml:space="preserve">Febrero </t>
  </si>
  <si>
    <t>Marzo</t>
  </si>
  <si>
    <t>Abril</t>
  </si>
  <si>
    <t xml:space="preserve">Mayo </t>
  </si>
  <si>
    <t>Junio</t>
  </si>
  <si>
    <t>Julio</t>
  </si>
  <si>
    <t>Agosto</t>
  </si>
  <si>
    <t>Septiembre</t>
  </si>
  <si>
    <t>Octubre</t>
  </si>
  <si>
    <t>Noviembre</t>
  </si>
  <si>
    <t>Diciembre</t>
  </si>
  <si>
    <t>2 -</t>
  </si>
  <si>
    <t>GASTOS</t>
  </si>
  <si>
    <t>2.1 -</t>
  </si>
  <si>
    <t>REMUNERACIONES Y CONTRIBUCIONES</t>
  </si>
  <si>
    <t xml:space="preserve">2.1.1 </t>
  </si>
  <si>
    <t>REMUNERACIONES</t>
  </si>
  <si>
    <t xml:space="preserve">2.1.2 </t>
  </si>
  <si>
    <t>SOBRESUELDOS</t>
  </si>
  <si>
    <t xml:space="preserve">2.1.3 </t>
  </si>
  <si>
    <t>DIETAS Y GASTOS DE   REPRESENTACIÓN</t>
  </si>
  <si>
    <t xml:space="preserve">2.1.4 </t>
  </si>
  <si>
    <t>GRATIFICACIONES Y    BONIFICACIONES</t>
  </si>
  <si>
    <t xml:space="preserve">2.1.5 </t>
  </si>
  <si>
    <t>CONTRIBUCIONES A LA  SEGURIDAD SOCIAL</t>
  </si>
  <si>
    <t>2.2 -</t>
  </si>
  <si>
    <t>CONTRATACIÓN DE SERVICIOS</t>
  </si>
  <si>
    <t xml:space="preserve">2.2.1 </t>
  </si>
  <si>
    <t>SERVICIOS BÁSICOS</t>
  </si>
  <si>
    <t xml:space="preserve">2.2.2 </t>
  </si>
  <si>
    <t>PUBLICIDAD, IMPRESIÓN Y  ENCUADERNACIÓN</t>
  </si>
  <si>
    <t xml:space="preserve">2.2.3 </t>
  </si>
  <si>
    <t>VIÁTICOS</t>
  </si>
  <si>
    <t xml:space="preserve">2.2.4 </t>
  </si>
  <si>
    <t>TRANSPORTE Y ALMACENAJE</t>
  </si>
  <si>
    <t xml:space="preserve">2.2.5 </t>
  </si>
  <si>
    <t>ALQUILERES Y RENTAS</t>
  </si>
  <si>
    <t xml:space="preserve">2.2.6 </t>
  </si>
  <si>
    <t>SEGUROS</t>
  </si>
  <si>
    <t>2.2.7</t>
  </si>
  <si>
    <t>SERVICIOS DE CONSERVACIÓN,  REPARACIONES MENORES E  INSTALACIONES TEMPORALES</t>
  </si>
  <si>
    <t xml:space="preserve">2.2.8 </t>
  </si>
  <si>
    <t>OTROS SERVICIOS NO INCLUIDOS EN  CONCEPTOS ANTERIORES</t>
  </si>
  <si>
    <t xml:space="preserve">2.2.9 </t>
  </si>
  <si>
    <t>OTRAS CONTRATACIONES  DE SERVICIOS</t>
  </si>
  <si>
    <t>2.3 -</t>
  </si>
  <si>
    <t>MATERIALES Y SUMINISTROS</t>
  </si>
  <si>
    <t xml:space="preserve">2.3.1 </t>
  </si>
  <si>
    <t>ALIMENTOS Y PRODUCTOS                                                                                                                                                                                                                           AGROFORESTALES</t>
  </si>
  <si>
    <t xml:space="preserve">2.3.2 </t>
  </si>
  <si>
    <t>TEXTILES Y VESTUARIOS</t>
  </si>
  <si>
    <t xml:space="preserve">2.3.3 </t>
  </si>
  <si>
    <t>PRODUCTOS DE PAPEL, CARTÓN E IMPRESOS</t>
  </si>
  <si>
    <t xml:space="preserve">2.3.4 </t>
  </si>
  <si>
    <t>PRODUCTOS FARMACÉUTICOS</t>
  </si>
  <si>
    <t xml:space="preserve">2.3.5 </t>
  </si>
  <si>
    <t>PRODUCTOS DE CUERO, CAUCHO Y PLÁSTICO</t>
  </si>
  <si>
    <t xml:space="preserve">2.3.6 </t>
  </si>
  <si>
    <t xml:space="preserve">PRODUCTOS DE MINERALES, METÁLICOS Y NO METÁLICOS </t>
  </si>
  <si>
    <t xml:space="preserve">2.3.7 </t>
  </si>
  <si>
    <t>COMBUSTIBLES, LUBRICANTES,  PRODUCTOS QUÍMICOS Y CONEXOS</t>
  </si>
  <si>
    <t xml:space="preserve">2.3.8 </t>
  </si>
  <si>
    <t>GASTOS QUE SE ASIGNARÁN DURANTE                                                                                                                                                                                                                                                                                                                                                                                                                                          EL EJERCICIO (ART. 32 Y 33 LEY 423-06)</t>
  </si>
  <si>
    <t xml:space="preserve">2.3.9 </t>
  </si>
  <si>
    <t>PRODUCTOS Y ÚTILES VARIOS</t>
  </si>
  <si>
    <t>2.4 -</t>
  </si>
  <si>
    <t>TRANSFERENCIAS CORRIENTES</t>
  </si>
  <si>
    <t xml:space="preserve">2.4.1 </t>
  </si>
  <si>
    <t>TRANSFERENCIAS CORRIENTES AL  SECTOR PRIVADO</t>
  </si>
  <si>
    <t xml:space="preserve">2.4.2 </t>
  </si>
  <si>
    <t>TRANSFERENCIAS CORRIENTES AL  GOBIERNO GENERAL NACIONAL</t>
  </si>
  <si>
    <t xml:space="preserve">2.4.3 </t>
  </si>
  <si>
    <t>TRANSFERENCIAS CORRIENTES A GOBIERNOS GENERALES LOCALES</t>
  </si>
  <si>
    <t xml:space="preserve">2.4.4 </t>
  </si>
  <si>
    <t>TRANSFERENCIAS CORRIENTES A  EMPRESAS PÚBLICAS NO FINANCIERAS</t>
  </si>
  <si>
    <t>2.4.5</t>
  </si>
  <si>
    <t>2.4.7 -</t>
  </si>
  <si>
    <t>TRANSFERENCIAS CORRIENTES AL  SECTOR EXTERNO</t>
  </si>
  <si>
    <t xml:space="preserve">2.4.9 </t>
  </si>
  <si>
    <t>TRANSFERENCIAS CORRIENTES A  OTRAS INSTITUCIONES PÚBLICAS</t>
  </si>
  <si>
    <t>2.5 -</t>
  </si>
  <si>
    <t>TRANSFERENCIAS DE CAPITAL</t>
  </si>
  <si>
    <t xml:space="preserve">2.5.1 </t>
  </si>
  <si>
    <t>TRANSFERENCIAS DE CAPITAL AL SECTOR PRIVADO</t>
  </si>
  <si>
    <t xml:space="preserve">2.5.2 </t>
  </si>
  <si>
    <t>TRANSFERENCIAS DE CAPITAL AL GOBIERNO GENERAL NACIONAL</t>
  </si>
  <si>
    <t xml:space="preserve">2.5.3 </t>
  </si>
  <si>
    <t>TRANSFERENCIAS DE CAPITAL A GOBIERNOS GENERALES LOCALES</t>
  </si>
  <si>
    <t xml:space="preserve">2.5.4 </t>
  </si>
  <si>
    <t>TRANSFERENCIAS DE CAPITAL  A EMPRESAS PÚBLICAS NO FINANCIERAS</t>
  </si>
  <si>
    <t xml:space="preserve">2.5.5 </t>
  </si>
  <si>
    <t>TRANSFERENCIAS DE CAPITAL A                                                                                                                                                        INSTITUCIONES PÚBLICAS FINANCIERAS</t>
  </si>
  <si>
    <t xml:space="preserve">2.5.6 </t>
  </si>
  <si>
    <t>TRANSFERENCIAS DE CAPITAL AL  SECTOR EXTERNO</t>
  </si>
  <si>
    <t xml:space="preserve">2.5.9 </t>
  </si>
  <si>
    <t>TRANSFERENCIAS DE CAPITAL A  OTRAS INSTITUCIONES PÚBLICAS</t>
  </si>
  <si>
    <t>2.6 -</t>
  </si>
  <si>
    <t>BIENES MUEBLES, INMUEBLES E INTANGIBLES</t>
  </si>
  <si>
    <t>2.6.1</t>
  </si>
  <si>
    <t>MOBILIARIO Y EQUIPO</t>
  </si>
  <si>
    <t>2.6.2</t>
  </si>
  <si>
    <t>MOBILIARIO Y EQUIPO EDUCACIONAL  Y RECREATIVO</t>
  </si>
  <si>
    <t>2.6.3</t>
  </si>
  <si>
    <t>EQUIPO E INSTRUMENTAL, CIENTÍFICO  Y LABORATORIO</t>
  </si>
  <si>
    <t>2.6.4</t>
  </si>
  <si>
    <t>VEHÍCULOS Y EQUIPO DE TRANSPORTE,  TRACCIÓN Y ELEVACIÓN</t>
  </si>
  <si>
    <t>2.6.5</t>
  </si>
  <si>
    <t>MAQUINARIA, OTROS EQUIPOS  Y HERRAMIENTAS</t>
  </si>
  <si>
    <t>2.6.6</t>
  </si>
  <si>
    <t>EQUIPOS DE DEFENSA Y SEGURIDAD</t>
  </si>
  <si>
    <t>2.6.7</t>
  </si>
  <si>
    <t>ACTIVOS BIÓLOGICOS CULTIVABLES</t>
  </si>
  <si>
    <t>2.6.8</t>
  </si>
  <si>
    <t>BIENES INTANGIBLES</t>
  </si>
  <si>
    <t>2.6.9</t>
  </si>
  <si>
    <t>EDIFICIOS, ESTRUCTURAS, TIERRAS, TERRENOS Y OBJETOS DE VALOR</t>
  </si>
  <si>
    <t>2.7 -</t>
  </si>
  <si>
    <t>OBRAS</t>
  </si>
  <si>
    <t>2.7.1</t>
  </si>
  <si>
    <t>OBRAS EN EDIFICACIONES</t>
  </si>
  <si>
    <t>2.7.2</t>
  </si>
  <si>
    <t>INFRAESTRUCTURA</t>
  </si>
  <si>
    <t>2.7.3</t>
  </si>
  <si>
    <t>CONSTRUCCIONES EN BIENES  CONCESIONADOS</t>
  </si>
  <si>
    <t>2.7.4</t>
  </si>
  <si>
    <t>GASTOS QUE SE ASIGNARÁN DURANTE EL EJERCICIO PARA INVERSIÓN  (ART. 32 Y 33 LEY 423-06)</t>
  </si>
  <si>
    <t>2.8 -</t>
  </si>
  <si>
    <t>ADQUISICION DE ACTIVOS  FINANCIEROS CON FINES DE POLÍTICA</t>
  </si>
  <si>
    <t>2.8.1</t>
  </si>
  <si>
    <t>CONCESIÓN DE PRESTAMOS</t>
  </si>
  <si>
    <t>2.8.2</t>
  </si>
  <si>
    <t>2.9 -</t>
  </si>
  <si>
    <t>GASTOS FINANCIEROS</t>
  </si>
  <si>
    <t>2.9.1</t>
  </si>
  <si>
    <t>INTERESES DE LA DEUDA  PÚBLICA INTERNA</t>
  </si>
  <si>
    <t>2.9.2</t>
  </si>
  <si>
    <t>INTERESES DE LA DEUDA  PÚBLICA EXTERNA</t>
  </si>
  <si>
    <t>2.9.4</t>
  </si>
  <si>
    <t>COMISIONES Y OTROS GASTOS   BANCARIOS DE LA DEUDA PÚBLICA</t>
  </si>
  <si>
    <t>APLICACIONES FINANCIERAS</t>
  </si>
  <si>
    <t>4.1 -</t>
  </si>
  <si>
    <t>INCREMENTO DE ACTIVOS FINANCIEROS</t>
  </si>
  <si>
    <t>4.1.1</t>
  </si>
  <si>
    <t>INCREMENTO DE ACTIVOS  FINANCIEROS CORRIENTES</t>
  </si>
  <si>
    <t>4.1.2</t>
  </si>
  <si>
    <t>INCREMENTO DE ACTIVOS  FINANCIEROS NO CORRIENTES</t>
  </si>
  <si>
    <t>4.2 -</t>
  </si>
  <si>
    <t>DISMINUCIÓN DE PASIVOS</t>
  </si>
  <si>
    <t>4.2.1</t>
  </si>
  <si>
    <t>DISMINUCIÓN DE PASIVOS  CORRIENTES</t>
  </si>
  <si>
    <t>4.2.2</t>
  </si>
  <si>
    <t xml:space="preserve">DISMINUCIÓN DE PASIVOS     NO CORRIENTES  </t>
  </si>
  <si>
    <t>4.3 -</t>
  </si>
  <si>
    <t>DISMINUCIÓN DE FONDOS   DE TERCEROS</t>
  </si>
  <si>
    <t>4.3.5</t>
  </si>
  <si>
    <t>DISMINUCIÓN DEPÓSITOS  FONDOS DE TERCEROS</t>
  </si>
  <si>
    <t>TOTAL GASTOS Y APLICACIONES   FINANCIERAS</t>
  </si>
  <si>
    <t>JUANA BENILDA FRIAS</t>
  </si>
  <si>
    <t xml:space="preserve"> ENCARGADA DE PRESUPUESTO</t>
  </si>
  <si>
    <t>ANALISTA DE PRESUPUESTO</t>
  </si>
  <si>
    <t xml:space="preserve"> </t>
  </si>
  <si>
    <t>ARLENY MASSIEL VILLAR MORALES</t>
  </si>
  <si>
    <t>Presupuesto                                  Modificado</t>
  </si>
  <si>
    <t>Presupuesto                         Aprobado</t>
  </si>
  <si>
    <r>
      <t>TRANSFERENCIAS CORRIENTES A</t>
    </r>
    <r>
      <rPr>
        <sz val="18"/>
        <color theme="0"/>
        <rFont val="Verdana"/>
        <family val="2"/>
      </rPr>
      <t xml:space="preserve"> </t>
    </r>
    <r>
      <rPr>
        <sz val="18"/>
        <color rgb="FF000000"/>
        <rFont val="Verdana"/>
        <family val="2"/>
      </rPr>
      <t>INSTITUCIONES PÚBLICAS FINANCIERAS</t>
    </r>
  </si>
  <si>
    <r>
      <t>ADQUISICIÓN DE TÍTULOS</t>
    </r>
    <r>
      <rPr>
        <sz val="18"/>
        <color theme="0"/>
        <rFont val="Verdana"/>
        <family val="2"/>
      </rPr>
      <t xml:space="preserve"> </t>
    </r>
    <r>
      <rPr>
        <sz val="18"/>
        <color rgb="FF000000"/>
        <rFont val="Verdana"/>
        <family val="2"/>
      </rPr>
      <t>VALORES REPRESENTATIVOS DE DEUDA</t>
    </r>
  </si>
  <si>
    <t>Total                                Acumulado</t>
  </si>
  <si>
    <t>ANASTACIA GUILLERMINA SÁNCHEZ HERRERA                                                          DIRECTORA FINANCIERA</t>
  </si>
  <si>
    <t>JUANA BENILDA FRIAS                                                                                                                                                    ENCARGADA DE PRESUPUESTO</t>
  </si>
  <si>
    <t>Modificacion                                                 Presupuestada</t>
  </si>
  <si>
    <t xml:space="preserve">MARIA BELEN SANTANA </t>
  </si>
  <si>
    <t>Mayo</t>
  </si>
  <si>
    <t>Fuente: Mayor General de Contabilidad al 31/05/2026.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</si>
</sst>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* #,##0_);_(* \(#,##0\);_(* &quot;-&quot;??_);_(@_)"/>
  </numFmts>
  <fonts count="33">
    <font>
      <sz val="11"/>
      <color theme="1"/>
      <name val="Calibri"/>
      <charset val="134"/>
      <scheme val="minor"/>
    </font>
    <font>
      <sz val="16"/>
      <color rgb="FF000000"/>
      <name val="Calibri"/>
      <family val="2"/>
    </font>
    <font>
      <sz val="16"/>
      <color theme="1"/>
      <name val="Calibri"/>
      <family val="2"/>
      <scheme val="minor"/>
    </font>
    <font>
      <b/>
      <sz val="16"/>
      <color rgb="FF000000"/>
      <name val="Calibri"/>
      <family val="2"/>
    </font>
    <font>
      <b/>
      <sz val="12"/>
      <color rgb="FF000000"/>
      <name val="Verdana"/>
      <family val="2"/>
    </font>
    <font>
      <b/>
      <sz val="10"/>
      <color rgb="FF000000"/>
      <name val="Verdana"/>
      <family val="2"/>
    </font>
    <font>
      <b/>
      <sz val="11"/>
      <color rgb="FF000000"/>
      <name val="Verdana"/>
      <family val="2"/>
    </font>
    <font>
      <sz val="10"/>
      <color rgb="FF000000"/>
      <name val="Verdana"/>
      <family val="2"/>
    </font>
    <font>
      <sz val="11"/>
      <color theme="1"/>
      <name val="Verdana"/>
      <family val="2"/>
    </font>
    <font>
      <sz val="10"/>
      <color rgb="FF000000"/>
      <name val="Calibri"/>
      <family val="2"/>
    </font>
    <font>
      <sz val="16"/>
      <color rgb="FF000000"/>
      <name val="Verdana"/>
      <family val="2"/>
    </font>
    <font>
      <b/>
      <sz val="20"/>
      <color rgb="FF000000"/>
      <name val="Calibri"/>
      <family val="2"/>
      <scheme val="minor"/>
    </font>
    <font>
      <sz val="10"/>
      <color theme="1"/>
      <name val="Verdana"/>
      <family val="2"/>
    </font>
    <font>
      <b/>
      <sz val="18"/>
      <color rgb="FF000000"/>
      <name val="Calibri"/>
      <family val="2"/>
      <scheme val="minor"/>
    </font>
    <font>
      <sz val="48"/>
      <color theme="1"/>
      <name val="Verdana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  <scheme val="minor"/>
    </font>
    <font>
      <sz val="11"/>
      <color rgb="FF000000"/>
      <name val="Calibri"/>
      <family val="2"/>
    </font>
    <font>
      <sz val="8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6"/>
      <color rgb="FF000000"/>
      <name val="Verdana"/>
      <family val="2"/>
    </font>
    <font>
      <b/>
      <sz val="18"/>
      <color rgb="FF000000"/>
      <name val="Verdana"/>
      <family val="2"/>
    </font>
    <font>
      <sz val="18"/>
      <color rgb="FF000000"/>
      <name val="Verdana"/>
      <family val="2"/>
    </font>
    <font>
      <sz val="18"/>
      <color theme="0"/>
      <name val="Verdana"/>
      <family val="2"/>
    </font>
    <font>
      <sz val="20"/>
      <color rgb="FF000000"/>
      <name val="Verdana"/>
      <family val="2"/>
    </font>
    <font>
      <sz val="22"/>
      <color rgb="FF000000"/>
      <name val="Verdana"/>
      <family val="2"/>
    </font>
    <font>
      <b/>
      <sz val="22"/>
      <color rgb="FF000000"/>
      <name val="Verdana"/>
      <family val="2"/>
    </font>
    <font>
      <sz val="22"/>
      <color theme="1"/>
      <name val="Verdana"/>
      <family val="2"/>
    </font>
    <font>
      <b/>
      <sz val="26"/>
      <color rgb="FF000000"/>
      <name val="Calibri"/>
      <family val="2"/>
      <scheme val="minor"/>
    </font>
    <font>
      <b/>
      <sz val="26"/>
      <color rgb="FF000000"/>
      <name val="Verdana"/>
      <family val="2"/>
    </font>
    <font>
      <sz val="26"/>
      <color rgb="FF000000"/>
      <name val="Verdana"/>
      <family val="2"/>
    </font>
    <font>
      <sz val="26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9CC2E5"/>
        <bgColor rgb="FF9CC2E5"/>
      </patternFill>
    </fill>
    <fill>
      <patternFill patternType="solid">
        <fgColor rgb="FFDEEAF6"/>
        <bgColor rgb="FFDEEAF6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</borders>
  <cellStyleXfs count="18">
    <xf numFmtId="0" fontId="0" fillId="0" borderId="0"/>
    <xf numFmtId="164" fontId="20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8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7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17" fillId="0" borderId="0"/>
    <xf numFmtId="0" fontId="17" fillId="0" borderId="0"/>
    <xf numFmtId="0" fontId="19" fillId="0" borderId="0"/>
    <xf numFmtId="0" fontId="18" fillId="0" borderId="0"/>
    <xf numFmtId="0" fontId="17" fillId="0" borderId="0"/>
    <xf numFmtId="0" fontId="17" fillId="0" borderId="0"/>
    <xf numFmtId="0" fontId="19" fillId="0" borderId="0"/>
    <xf numFmtId="9" fontId="19" fillId="0" borderId="0" applyFont="0" applyFill="0" applyBorder="0" applyAlignment="0" applyProtection="0"/>
  </cellStyleXfs>
  <cellXfs count="120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wrapText="1"/>
    </xf>
    <xf numFmtId="0" fontId="2" fillId="0" borderId="1" xfId="0" applyFont="1" applyBorder="1"/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1" fillId="0" borderId="0" xfId="0" applyFont="1" applyAlignment="1">
      <alignment wrapText="1"/>
    </xf>
    <xf numFmtId="0" fontId="1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 applyAlignment="1">
      <alignment vertical="center"/>
    </xf>
    <xf numFmtId="165" fontId="1" fillId="0" borderId="0" xfId="0" applyNumberFormat="1" applyFont="1" applyAlignment="1">
      <alignment vertical="center"/>
    </xf>
    <xf numFmtId="164" fontId="0" fillId="0" borderId="0" xfId="0" applyNumberFormat="1"/>
    <xf numFmtId="0" fontId="9" fillId="0" borderId="0" xfId="10" applyFont="1" applyAlignment="1">
      <alignment horizontal="left" wrapText="1"/>
    </xf>
    <xf numFmtId="0" fontId="1" fillId="0" borderId="0" xfId="10" applyFont="1" applyAlignment="1">
      <alignment horizontal="left" wrapText="1"/>
    </xf>
    <xf numFmtId="164" fontId="1" fillId="0" borderId="0" xfId="0" applyNumberFormat="1" applyFont="1"/>
    <xf numFmtId="9" fontId="1" fillId="0" borderId="0" xfId="0" applyNumberFormat="1" applyFont="1"/>
    <xf numFmtId="0" fontId="10" fillId="0" borderId="0" xfId="0" applyFont="1"/>
    <xf numFmtId="0" fontId="10" fillId="0" borderId="0" xfId="0" applyFont="1" applyAlignment="1">
      <alignment wrapText="1"/>
    </xf>
    <xf numFmtId="0" fontId="7" fillId="0" borderId="0" xfId="0" applyFont="1"/>
    <xf numFmtId="164" fontId="7" fillId="0" borderId="0" xfId="0" applyNumberFormat="1" applyFont="1"/>
    <xf numFmtId="0" fontId="11" fillId="0" borderId="0" xfId="0" applyFont="1" applyAlignment="1">
      <alignment horizontal="center" vertical="center"/>
    </xf>
    <xf numFmtId="0" fontId="12" fillId="0" borderId="0" xfId="0" applyFont="1"/>
    <xf numFmtId="0" fontId="5" fillId="0" borderId="0" xfId="0" applyFont="1" applyAlignment="1">
      <alignment wrapText="1"/>
    </xf>
    <xf numFmtId="0" fontId="12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4" fillId="0" borderId="0" xfId="0" applyFont="1"/>
    <xf numFmtId="0" fontId="14" fillId="0" borderId="0" xfId="0" applyFont="1" applyAlignment="1">
      <alignment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/>
    <xf numFmtId="0" fontId="15" fillId="0" borderId="0" xfId="10" applyFont="1" applyAlignment="1">
      <alignment horizontal="center" vertical="center" wrapText="1"/>
    </xf>
    <xf numFmtId="164" fontId="7" fillId="0" borderId="0" xfId="1" applyFont="1" applyBorder="1" applyAlignment="1">
      <alignment vertical="center"/>
    </xf>
    <xf numFmtId="0" fontId="8" fillId="0" borderId="0" xfId="0" applyFont="1"/>
    <xf numFmtId="0" fontId="16" fillId="0" borderId="0" xfId="0" applyFont="1"/>
    <xf numFmtId="0" fontId="16" fillId="0" borderId="0" xfId="0" applyFont="1" applyAlignment="1">
      <alignment wrapText="1"/>
    </xf>
    <xf numFmtId="164" fontId="9" fillId="0" borderId="0" xfId="1" applyFont="1" applyBorder="1" applyAlignment="1">
      <alignment vertical="center"/>
    </xf>
    <xf numFmtId="0" fontId="6" fillId="0" borderId="0" xfId="0" applyFont="1" applyAlignment="1">
      <alignment vertical="center" wrapText="1"/>
    </xf>
    <xf numFmtId="0" fontId="21" fillId="0" borderId="0" xfId="0" applyFont="1"/>
    <xf numFmtId="164" fontId="10" fillId="0" borderId="0" xfId="0" applyNumberFormat="1" applyFont="1"/>
    <xf numFmtId="0" fontId="22" fillId="0" borderId="4" xfId="0" applyFont="1" applyBorder="1" applyAlignment="1">
      <alignment horizontal="left" vertical="center" wrapText="1"/>
    </xf>
    <xf numFmtId="164" fontId="22" fillId="0" borderId="4" xfId="1" applyFont="1" applyBorder="1" applyAlignment="1">
      <alignment horizontal="right" vertical="center"/>
    </xf>
    <xf numFmtId="0" fontId="23" fillId="0" borderId="1" xfId="0" applyFont="1" applyBorder="1"/>
    <xf numFmtId="0" fontId="23" fillId="0" borderId="1" xfId="0" applyFont="1" applyBorder="1" applyAlignment="1">
      <alignment vertical="center"/>
    </xf>
    <xf numFmtId="0" fontId="23" fillId="0" borderId="4" xfId="0" applyFont="1" applyBorder="1" applyAlignment="1">
      <alignment horizontal="left" vertical="center" wrapText="1"/>
    </xf>
    <xf numFmtId="164" fontId="23" fillId="0" borderId="4" xfId="1" applyFont="1" applyBorder="1" applyAlignment="1">
      <alignment vertical="center" wrapText="1"/>
    </xf>
    <xf numFmtId="0" fontId="23" fillId="0" borderId="1" xfId="0" applyFont="1" applyBorder="1" applyAlignment="1">
      <alignment horizontal="center" vertical="center" wrapText="1"/>
    </xf>
    <xf numFmtId="2" fontId="22" fillId="0" borderId="4" xfId="0" applyNumberFormat="1" applyFont="1" applyBorder="1" applyAlignment="1">
      <alignment vertical="center"/>
    </xf>
    <xf numFmtId="2" fontId="22" fillId="0" borderId="4" xfId="0" applyNumberFormat="1" applyFont="1" applyBorder="1" applyAlignment="1">
      <alignment horizontal="right" vertical="center"/>
    </xf>
    <xf numFmtId="0" fontId="22" fillId="0" borderId="4" xfId="0" applyFont="1" applyBorder="1" applyAlignment="1">
      <alignment horizontal="left" wrapText="1"/>
    </xf>
    <xf numFmtId="0" fontId="23" fillId="0" borderId="4" xfId="0" applyFont="1" applyBorder="1" applyAlignment="1">
      <alignment horizontal="left" wrapText="1"/>
    </xf>
    <xf numFmtId="0" fontId="23" fillId="0" borderId="3" xfId="0" applyFont="1" applyBorder="1" applyAlignment="1">
      <alignment horizontal="left" wrapText="1"/>
    </xf>
    <xf numFmtId="0" fontId="22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/>
    </xf>
    <xf numFmtId="164" fontId="27" fillId="0" borderId="4" xfId="0" applyNumberFormat="1" applyFont="1" applyBorder="1" applyAlignment="1">
      <alignment horizontal="left" vertical="center" wrapText="1"/>
    </xf>
    <xf numFmtId="164" fontId="27" fillId="0" borderId="4" xfId="1" applyFont="1" applyBorder="1" applyAlignment="1">
      <alignment vertical="center"/>
    </xf>
    <xf numFmtId="164" fontId="27" fillId="0" borderId="4" xfId="1" applyFont="1" applyBorder="1" applyAlignment="1">
      <alignment horizontal="right" vertical="center"/>
    </xf>
    <xf numFmtId="164" fontId="26" fillId="0" borderId="4" xfId="1" applyFont="1" applyBorder="1" applyAlignment="1">
      <alignment vertical="center" wrapText="1"/>
    </xf>
    <xf numFmtId="164" fontId="26" fillId="0" borderId="4" xfId="1" applyFont="1" applyBorder="1" applyAlignment="1">
      <alignment horizontal="right" vertical="center"/>
    </xf>
    <xf numFmtId="164" fontId="27" fillId="0" borderId="4" xfId="0" applyNumberFormat="1" applyFont="1" applyBorder="1" applyAlignment="1">
      <alignment vertical="center"/>
    </xf>
    <xf numFmtId="164" fontId="27" fillId="0" borderId="4" xfId="0" applyNumberFormat="1" applyFont="1" applyBorder="1" applyAlignment="1">
      <alignment horizontal="right" vertical="center"/>
    </xf>
    <xf numFmtId="2" fontId="26" fillId="0" borderId="4" xfId="0" applyNumberFormat="1" applyFont="1" applyBorder="1" applyAlignment="1">
      <alignment vertical="center"/>
    </xf>
    <xf numFmtId="2" fontId="27" fillId="0" borderId="4" xfId="0" applyNumberFormat="1" applyFont="1" applyBorder="1" applyAlignment="1">
      <alignment vertical="center"/>
    </xf>
    <xf numFmtId="165" fontId="26" fillId="0" borderId="4" xfId="0" applyNumberFormat="1" applyFont="1" applyBorder="1" applyAlignment="1">
      <alignment horizontal="right" vertical="center"/>
    </xf>
    <xf numFmtId="2" fontId="27" fillId="0" borderId="4" xfId="1" applyNumberFormat="1" applyFont="1" applyBorder="1" applyAlignment="1">
      <alignment vertical="center" wrapText="1"/>
    </xf>
    <xf numFmtId="2" fontId="27" fillId="0" borderId="4" xfId="1" applyNumberFormat="1" applyFont="1" applyBorder="1" applyAlignment="1">
      <alignment horizontal="right" vertical="center" wrapText="1"/>
    </xf>
    <xf numFmtId="2" fontId="27" fillId="0" borderId="4" xfId="0" applyNumberFormat="1" applyFont="1" applyBorder="1" applyAlignment="1">
      <alignment horizontal="right" vertical="center"/>
    </xf>
    <xf numFmtId="164" fontId="27" fillId="3" borderId="4" xfId="1" applyFont="1" applyFill="1" applyBorder="1" applyAlignment="1">
      <alignment horizontal="center" vertical="center" wrapText="1"/>
    </xf>
    <xf numFmtId="164" fontId="27" fillId="3" borderId="4" xfId="1" applyFont="1" applyFill="1" applyBorder="1" applyAlignment="1">
      <alignment horizontal="right" vertical="center" wrapText="1"/>
    </xf>
    <xf numFmtId="164" fontId="27" fillId="0" borderId="4" xfId="1" applyFont="1" applyFill="1" applyBorder="1" applyAlignment="1">
      <alignment horizontal="center" vertical="center" wrapText="1"/>
    </xf>
    <xf numFmtId="164" fontId="27" fillId="0" borderId="4" xfId="1" applyFont="1" applyFill="1" applyBorder="1" applyAlignment="1">
      <alignment horizontal="right" vertical="center" wrapText="1"/>
    </xf>
    <xf numFmtId="164" fontId="30" fillId="0" borderId="0" xfId="1" applyFont="1" applyAlignment="1">
      <alignment vertical="center" wrapText="1"/>
    </xf>
    <xf numFmtId="0" fontId="30" fillId="0" borderId="0" xfId="10" applyFont="1" applyAlignment="1">
      <alignment vertical="center" wrapText="1"/>
    </xf>
    <xf numFmtId="0" fontId="29" fillId="0" borderId="0" xfId="0" applyFont="1" applyAlignment="1">
      <alignment horizontal="center" vertical="center" wrapText="1"/>
    </xf>
    <xf numFmtId="0" fontId="29" fillId="0" borderId="0" xfId="0" applyFont="1" applyAlignment="1">
      <alignment horizontal="center" vertical="center"/>
    </xf>
    <xf numFmtId="164" fontId="30" fillId="0" borderId="0" xfId="1" applyFont="1" applyBorder="1" applyAlignment="1">
      <alignment vertical="center" wrapText="1"/>
    </xf>
    <xf numFmtId="0" fontId="31" fillId="0" borderId="0" xfId="0" applyFont="1"/>
    <xf numFmtId="0" fontId="32" fillId="0" borderId="0" xfId="0" applyFont="1"/>
    <xf numFmtId="0" fontId="31" fillId="0" borderId="0" xfId="0" applyFont="1" applyAlignment="1">
      <alignment wrapText="1"/>
    </xf>
    <xf numFmtId="4" fontId="31" fillId="0" borderId="0" xfId="0" applyNumberFormat="1" applyFont="1"/>
    <xf numFmtId="0" fontId="22" fillId="0" borderId="9" xfId="0" applyFont="1" applyBorder="1"/>
    <xf numFmtId="164" fontId="27" fillId="0" borderId="16" xfId="0" applyNumberFormat="1" applyFont="1" applyBorder="1" applyAlignment="1">
      <alignment horizontal="left" vertical="center" wrapText="1"/>
    </xf>
    <xf numFmtId="164" fontId="27" fillId="0" borderId="16" xfId="1" applyFont="1" applyBorder="1" applyAlignment="1">
      <alignment vertical="center"/>
    </xf>
    <xf numFmtId="0" fontId="23" fillId="0" borderId="9" xfId="0" applyFont="1" applyBorder="1"/>
    <xf numFmtId="4" fontId="28" fillId="0" borderId="0" xfId="0" applyNumberFormat="1" applyFont="1" applyBorder="1"/>
    <xf numFmtId="164" fontId="26" fillId="0" borderId="16" xfId="1" applyFont="1" applyBorder="1" applyAlignment="1">
      <alignment vertical="center"/>
    </xf>
    <xf numFmtId="4" fontId="28" fillId="0" borderId="0" xfId="0" applyNumberFormat="1" applyFont="1" applyBorder="1" applyAlignment="1">
      <alignment vertical="center"/>
    </xf>
    <xf numFmtId="0" fontId="22" fillId="0" borderId="9" xfId="0" applyFont="1" applyBorder="1" applyAlignment="1">
      <alignment vertical="center"/>
    </xf>
    <xf numFmtId="0" fontId="23" fillId="0" borderId="9" xfId="0" applyFont="1" applyBorder="1" applyAlignment="1">
      <alignment vertical="center"/>
    </xf>
    <xf numFmtId="0" fontId="23" fillId="0" borderId="17" xfId="0" applyFont="1" applyBorder="1" applyAlignment="1">
      <alignment vertical="center"/>
    </xf>
    <xf numFmtId="164" fontId="27" fillId="2" borderId="20" xfId="1" applyFont="1" applyFill="1" applyBorder="1" applyAlignment="1">
      <alignment horizontal="center" vertical="center" wrapText="1"/>
    </xf>
    <xf numFmtId="164" fontId="27" fillId="2" borderId="20" xfId="1" applyFont="1" applyFill="1" applyBorder="1" applyAlignment="1">
      <alignment horizontal="right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15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25" fillId="0" borderId="6" xfId="0" applyFont="1" applyBorder="1" applyAlignment="1">
      <alignment horizontal="left" vertical="center" wrapText="1"/>
    </xf>
    <xf numFmtId="0" fontId="25" fillId="0" borderId="7" xfId="0" applyFont="1" applyBorder="1" applyAlignment="1">
      <alignment horizontal="left" vertical="center" wrapText="1"/>
    </xf>
    <xf numFmtId="0" fontId="25" fillId="0" borderId="8" xfId="0" applyFont="1" applyBorder="1" applyAlignment="1">
      <alignment horizontal="left" vertical="center" wrapText="1"/>
    </xf>
    <xf numFmtId="0" fontId="29" fillId="0" borderId="0" xfId="0" applyFont="1" applyAlignment="1">
      <alignment horizontal="center" vertical="center" wrapText="1"/>
    </xf>
    <xf numFmtId="0" fontId="27" fillId="2" borderId="11" xfId="0" applyFont="1" applyFill="1" applyBorder="1" applyAlignment="1">
      <alignment horizontal="center" vertical="center" wrapText="1"/>
    </xf>
    <xf numFmtId="0" fontId="27" fillId="2" borderId="21" xfId="0" applyFont="1" applyFill="1" applyBorder="1" applyAlignment="1">
      <alignment horizontal="center" vertical="center" wrapText="1"/>
    </xf>
    <xf numFmtId="0" fontId="27" fillId="2" borderId="13" xfId="0" applyFont="1" applyFill="1" applyBorder="1" applyAlignment="1">
      <alignment horizontal="center" vertical="center" wrapText="1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2" fillId="3" borderId="9" xfId="0" applyFont="1" applyFill="1" applyBorder="1" applyAlignment="1">
      <alignment horizontal="left" vertical="center" wrapText="1"/>
    </xf>
    <xf numFmtId="0" fontId="22" fillId="3" borderId="0" xfId="0" applyFont="1" applyFill="1" applyBorder="1" applyAlignment="1">
      <alignment horizontal="left" vertical="center" wrapText="1"/>
    </xf>
    <xf numFmtId="0" fontId="22" fillId="3" borderId="1" xfId="0" applyFont="1" applyFill="1" applyBorder="1" applyAlignment="1">
      <alignment horizontal="left" vertical="center" wrapText="1"/>
    </xf>
    <xf numFmtId="0" fontId="22" fillId="2" borderId="18" xfId="0" applyFont="1" applyFill="1" applyBorder="1" applyAlignment="1">
      <alignment horizontal="left" vertical="center" wrapText="1"/>
    </xf>
    <xf numFmtId="0" fontId="22" fillId="2" borderId="19" xfId="0" applyFont="1" applyFill="1" applyBorder="1" applyAlignment="1">
      <alignment horizontal="left" vertical="center" wrapText="1"/>
    </xf>
    <xf numFmtId="0" fontId="27" fillId="2" borderId="12" xfId="0" applyFont="1" applyFill="1" applyBorder="1" applyAlignment="1">
      <alignment horizontal="center" vertical="center" wrapText="1"/>
    </xf>
    <xf numFmtId="0" fontId="27" fillId="2" borderId="3" xfId="0" applyFont="1" applyFill="1" applyBorder="1" applyAlignment="1">
      <alignment horizontal="center" vertical="center" wrapText="1"/>
    </xf>
    <xf numFmtId="0" fontId="27" fillId="2" borderId="10" xfId="0" applyFont="1" applyFill="1" applyBorder="1" applyAlignment="1">
      <alignment horizontal="center" vertical="center" wrapText="1"/>
    </xf>
    <xf numFmtId="0" fontId="27" fillId="2" borderId="14" xfId="0" applyFont="1" applyFill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</cellXfs>
  <cellStyles count="18">
    <cellStyle name="Millares" xfId="1" builtinId="3"/>
    <cellStyle name="Millares 2" xfId="2"/>
    <cellStyle name="Millares 2 2" xfId="3"/>
    <cellStyle name="Millares 2 2 2" xfId="4"/>
    <cellStyle name="Millares 2 2 2 2" xfId="5"/>
    <cellStyle name="Millares 3" xfId="6"/>
    <cellStyle name="Millares 3 2" xfId="7"/>
    <cellStyle name="Millares 4" xfId="8"/>
    <cellStyle name="Millares 5" xfId="9"/>
    <cellStyle name="Normal" xfId="0" builtinId="0"/>
    <cellStyle name="Normal 2" xfId="10"/>
    <cellStyle name="Normal 2 2" xfId="11"/>
    <cellStyle name="Normal 2 2 2" xfId="12"/>
    <cellStyle name="Normal 2 3" xfId="13"/>
    <cellStyle name="Normal 3" xfId="14"/>
    <cellStyle name="Normal 4" xfId="15"/>
    <cellStyle name="Normal 5" xfId="16"/>
    <cellStyle name="Porcentaje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3905250</xdr:colOff>
      <xdr:row>0</xdr:row>
      <xdr:rowOff>95865</xdr:rowOff>
    </xdr:from>
    <xdr:ext cx="7286626" cy="1181764"/>
    <xdr:sp macro="" textlink="">
      <xdr:nvSpPr>
        <xdr:cNvPr id="2" name="1 CuadroText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SpPr txBox="1"/>
      </xdr:nvSpPr>
      <xdr:spPr>
        <a:xfrm>
          <a:off x="4905375" y="95865"/>
          <a:ext cx="7286626" cy="118176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ctr">
          <a:noAutofit/>
        </a:bodyPr>
        <a:lstStyle/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Instituto Dominicano</a:t>
          </a:r>
          <a:r>
            <a:rPr lang="es-DO" sz="2000" b="1" baseline="0">
              <a:latin typeface="Verdana" panose="020B0604030504040204" pitchFamily="34" charset="0"/>
              <a:ea typeface="Verdana" panose="020B0604030504040204" pitchFamily="34" charset="0"/>
            </a:rPr>
            <a:t> </a:t>
          </a:r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de Aviación Civil</a:t>
          </a: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Ejecución de Gastos y Aplicaciones Financieras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defRPr/>
          </a:pPr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Año 2026</a:t>
          </a:r>
          <a:endParaRPr lang="es-DO" sz="2000"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Período del 01/01/2026 al 31/01/202</a:t>
          </a:r>
          <a:r>
            <a:rPr lang="es-ES" sz="2000" b="1">
              <a:solidFill>
                <a:schemeClr val="tx1"/>
              </a:solidFill>
              <a:effectLst/>
              <a:latin typeface="Verdana" panose="020B0604030504040204" pitchFamily="34" charset="0"/>
              <a:ea typeface="Verdana" panose="020B0604030504040204" pitchFamily="34" charset="0"/>
              <a:cs typeface="+mn-cs"/>
            </a:rPr>
            <a:t>6</a:t>
          </a:r>
          <a:endParaRPr lang="es-ES" sz="2000" b="1">
            <a:effectLst/>
            <a:latin typeface="Verdana" panose="020B0604030504040204" pitchFamily="34" charset="0"/>
            <a:ea typeface="Verdana" panose="020B0604030504040204" pitchFamily="34" charset="0"/>
          </a:endParaRPr>
        </a:p>
        <a:p>
          <a:pPr algn="ctr"/>
          <a:r>
            <a:rPr lang="es-DO" sz="2000" b="1">
              <a:latin typeface="Verdana" panose="020B0604030504040204" pitchFamily="34" charset="0"/>
              <a:ea typeface="Verdana" panose="020B0604030504040204" pitchFamily="34" charset="0"/>
            </a:rPr>
            <a:t>en RD$</a:t>
          </a:r>
        </a:p>
      </xdr:txBody>
    </xdr:sp>
    <xdr:clientData/>
  </xdr:oneCellAnchor>
  <xdr:oneCellAnchor>
    <xdr:from>
      <xdr:col>2</xdr:col>
      <xdr:colOff>1760780</xdr:colOff>
      <xdr:row>107</xdr:row>
      <xdr:rowOff>255270</xdr:rowOff>
    </xdr:from>
    <xdr:ext cx="242631" cy="405432"/>
    <xdr:sp macro="" textlink="">
      <xdr:nvSpPr>
        <xdr:cNvPr id="3" name="2 CuadroTexto">
          <a:extLst>
            <a:ext uri="{FF2B5EF4-FFF2-40B4-BE49-F238E27FC236}">
              <a16:creationId xmlns:a16="http://schemas.microsoft.com/office/drawing/2014/main" xmlns="" id="{00000000-0008-0000-0000-000003000000}"/>
            </a:ext>
          </a:extLst>
        </xdr:cNvPr>
        <xdr:cNvSpPr txBox="1"/>
      </xdr:nvSpPr>
      <xdr:spPr>
        <a:xfrm>
          <a:off x="2750820" y="36447730"/>
          <a:ext cx="242570" cy="40513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DO" sz="2000" b="1"/>
            <a:t> </a:t>
          </a:r>
        </a:p>
      </xdr:txBody>
    </xdr:sp>
    <xdr:clientData/>
  </xdr:oneCellAnchor>
  <xdr:oneCellAnchor>
    <xdr:from>
      <xdr:col>6</xdr:col>
      <xdr:colOff>1028700</xdr:colOff>
      <xdr:row>120</xdr:row>
      <xdr:rowOff>0</xdr:rowOff>
    </xdr:from>
    <xdr:ext cx="3638550" cy="1219200"/>
    <xdr:sp macro="" textlink="">
      <xdr:nvSpPr>
        <xdr:cNvPr id="4" name="3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11517630" y="44428410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27</xdr:col>
      <xdr:colOff>176024</xdr:colOff>
      <xdr:row>107</xdr:row>
      <xdr:rowOff>118782</xdr:rowOff>
    </xdr:from>
    <xdr:ext cx="184731" cy="280205"/>
    <xdr:sp macro="" textlink="">
      <xdr:nvSpPr>
        <xdr:cNvPr id="5" name="4 CuadroTexto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 txBox="1"/>
      </xdr:nvSpPr>
      <xdr:spPr>
        <a:xfrm>
          <a:off x="42177335" y="36311205"/>
          <a:ext cx="184785" cy="28003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endParaRPr lang="es-DO" sz="1200" b="1"/>
        </a:p>
      </xdr:txBody>
    </xdr:sp>
    <xdr:clientData/>
  </xdr:oneCellAnchor>
  <xdr:oneCellAnchor>
    <xdr:from>
      <xdr:col>0</xdr:col>
      <xdr:colOff>0</xdr:colOff>
      <xdr:row>117</xdr:row>
      <xdr:rowOff>881062</xdr:rowOff>
    </xdr:from>
    <xdr:ext cx="24360188" cy="2062797"/>
    <xdr:sp macro="" textlink="">
      <xdr:nvSpPr>
        <xdr:cNvPr id="6" name="5 CuadroTexto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SpPr txBox="1"/>
      </xdr:nvSpPr>
      <xdr:spPr>
        <a:xfrm>
          <a:off x="0" y="53030437"/>
          <a:ext cx="24360188" cy="206279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lang="es-MX" sz="2800">
            <a:effectLst/>
          </a:endParaRPr>
        </a:p>
        <a:p>
          <a:r>
            <a:rPr lang="es-DO" sz="2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Nota:</a:t>
          </a:r>
          <a:endParaRPr lang="es-MX" sz="2800">
            <a:effectLst/>
          </a:endParaRPr>
        </a:p>
        <a:p>
          <a:pPr eaLnBrk="1" fontAlgn="auto" latinLnBrk="0" hangingPunct="1"/>
          <a:r>
            <a:rPr lang="es-DO" sz="28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Dentro de la Partida Presupuestaria 2.6.5  Maquinaria, Otros Equipos y Herramientas RD$ 0.00 la cuenta Equipos de Comunicación, Telecomunicaciones  y Señalamiento tiene una ejecución de RD$ 0.00 al 31 de Mayo  del 2026</a:t>
          </a:r>
          <a:endParaRPr lang="es-MX" sz="2800">
            <a:effectLst/>
          </a:endParaRPr>
        </a:p>
        <a:p>
          <a:endParaRPr lang="es-DO" sz="2800" b="1">
            <a:latin typeface="Calibri" panose="020F0502020204030204" pitchFamily="34" charset="0"/>
          </a:endParaRPr>
        </a:p>
      </xdr:txBody>
    </xdr:sp>
    <xdr:clientData/>
  </xdr:oneCellAnchor>
  <xdr:oneCellAnchor>
    <xdr:from>
      <xdr:col>1</xdr:col>
      <xdr:colOff>244559</xdr:colOff>
      <xdr:row>0</xdr:row>
      <xdr:rowOff>39603</xdr:rowOff>
    </xdr:from>
    <xdr:ext cx="3232066" cy="1072221"/>
    <xdr:pic>
      <xdr:nvPicPr>
        <xdr:cNvPr id="7" name="6 Imagen" descr="Resultado de imagen para logo idac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720809" y="39603"/>
          <a:ext cx="3232066" cy="107222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17</xdr:col>
      <xdr:colOff>1028700</xdr:colOff>
      <xdr:row>120</xdr:row>
      <xdr:rowOff>0</xdr:rowOff>
    </xdr:from>
    <xdr:ext cx="3638550" cy="1219200"/>
    <xdr:sp macro="" textlink="">
      <xdr:nvSpPr>
        <xdr:cNvPr id="8" name="7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21745575" y="56459438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18</xdr:col>
      <xdr:colOff>1028700</xdr:colOff>
      <xdr:row>120</xdr:row>
      <xdr:rowOff>0</xdr:rowOff>
    </xdr:from>
    <xdr:ext cx="3638550" cy="1219200"/>
    <xdr:sp macro="" textlink="">
      <xdr:nvSpPr>
        <xdr:cNvPr id="9" name="8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23241000" y="56554688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18</xdr:col>
      <xdr:colOff>1028700</xdr:colOff>
      <xdr:row>120</xdr:row>
      <xdr:rowOff>0</xdr:rowOff>
    </xdr:from>
    <xdr:ext cx="3638550" cy="1219200"/>
    <xdr:sp macro="" textlink="">
      <xdr:nvSpPr>
        <xdr:cNvPr id="10" name="9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23241000" y="56554688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  <xdr:oneCellAnchor>
    <xdr:from>
      <xdr:col>19</xdr:col>
      <xdr:colOff>1028700</xdr:colOff>
      <xdr:row>120</xdr:row>
      <xdr:rowOff>0</xdr:rowOff>
    </xdr:from>
    <xdr:ext cx="3638550" cy="1219200"/>
    <xdr:sp macro="" textlink="">
      <xdr:nvSpPr>
        <xdr:cNvPr id="11" name="10 CuadroTexto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SpPr txBox="1"/>
      </xdr:nvSpPr>
      <xdr:spPr>
        <a:xfrm>
          <a:off x="24269700" y="56554688"/>
          <a:ext cx="3638550" cy="121920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DO" sz="6600" b="1"/>
            <a:t>     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142"/>
  <sheetViews>
    <sheetView showGridLines="0" tabSelected="1" view="pageBreakPreview" topLeftCell="A43" zoomScale="40" zoomScaleNormal="85" zoomScaleSheetLayoutView="40" workbookViewId="0">
      <selection activeCell="G70" sqref="G70"/>
    </sheetView>
  </sheetViews>
  <sheetFormatPr baseColWidth="10" defaultColWidth="11.42578125" defaultRowHeight="21"/>
  <cols>
    <col min="1" max="1" width="7" style="2" customWidth="1"/>
    <col min="2" max="2" width="12.5703125" style="2" customWidth="1"/>
    <col min="3" max="3" width="106.42578125" style="3" customWidth="1"/>
    <col min="4" max="4" width="59.28515625" style="2" customWidth="1"/>
    <col min="5" max="5" width="64.5703125" style="2" hidden="1" customWidth="1"/>
    <col min="6" max="6" width="60.7109375" style="2" customWidth="1"/>
    <col min="7" max="7" width="55.28515625" style="2" customWidth="1"/>
    <col min="8" max="8" width="47" style="2" customWidth="1"/>
    <col min="9" max="9" width="46.7109375" style="2" hidden="1" customWidth="1"/>
    <col min="10" max="16" width="47.42578125" style="2" hidden="1" customWidth="1"/>
    <col min="17" max="17" width="47.42578125" style="4" hidden="1" customWidth="1"/>
    <col min="18" max="18" width="47.42578125" style="1" hidden="1" customWidth="1"/>
    <col min="19" max="21" width="47" style="2" customWidth="1"/>
    <col min="22" max="22" width="63.5703125" style="1" customWidth="1"/>
    <col min="23" max="23" width="22.85546875" style="1" customWidth="1"/>
    <col min="24" max="24" width="17.28515625" style="1" customWidth="1"/>
    <col min="25" max="25" width="14.85546875" style="1" customWidth="1"/>
    <col min="26" max="27" width="5.85546875" style="1" customWidth="1"/>
    <col min="28" max="29" width="7.42578125" style="1" customWidth="1"/>
    <col min="30" max="30" width="21" style="1" customWidth="1"/>
    <col min="31" max="40" width="7.42578125" style="1" customWidth="1"/>
    <col min="41" max="51" width="11.42578125" style="1"/>
    <col min="52" max="16384" width="11.42578125" style="2"/>
  </cols>
  <sheetData>
    <row r="1" spans="1:56" ht="111.75" customHeight="1" thickBot="1">
      <c r="F1" s="101" t="s">
        <v>0</v>
      </c>
      <c r="G1" s="102"/>
      <c r="H1" s="102"/>
      <c r="I1" s="102"/>
      <c r="J1" s="102"/>
      <c r="K1" s="102"/>
      <c r="L1" s="102"/>
      <c r="M1" s="102"/>
      <c r="N1" s="102"/>
      <c r="O1" s="102"/>
      <c r="P1" s="102"/>
      <c r="Q1" s="102"/>
      <c r="R1" s="102"/>
      <c r="S1" s="102"/>
      <c r="T1" s="102"/>
      <c r="U1" s="102"/>
      <c r="V1" s="103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</row>
    <row r="2" spans="1:56" ht="33" customHeight="1" thickBot="1">
      <c r="C2" s="5"/>
      <c r="D2" s="6"/>
      <c r="E2" s="6"/>
      <c r="F2" s="6"/>
      <c r="G2" s="6"/>
      <c r="H2" s="6"/>
      <c r="I2" s="6"/>
      <c r="J2" s="6"/>
      <c r="K2" s="6"/>
      <c r="L2" s="7"/>
      <c r="M2" s="7"/>
      <c r="N2" s="7"/>
      <c r="O2" s="7"/>
      <c r="P2" s="7"/>
      <c r="Q2" s="7"/>
      <c r="R2" s="9"/>
      <c r="S2" s="6"/>
      <c r="T2" s="6"/>
      <c r="U2" s="6"/>
    </row>
    <row r="3" spans="1:56" ht="51.75" customHeight="1">
      <c r="A3" s="117" t="s">
        <v>1</v>
      </c>
      <c r="B3" s="105"/>
      <c r="C3" s="105"/>
      <c r="D3" s="115" t="s">
        <v>167</v>
      </c>
      <c r="E3" s="115" t="s">
        <v>173</v>
      </c>
      <c r="F3" s="115" t="s">
        <v>166</v>
      </c>
      <c r="G3" s="105" t="s">
        <v>2</v>
      </c>
      <c r="H3" s="105"/>
      <c r="I3" s="105"/>
      <c r="J3" s="105"/>
      <c r="K3" s="105"/>
      <c r="L3" s="105"/>
      <c r="M3" s="105"/>
      <c r="N3" s="105"/>
      <c r="O3" s="105"/>
      <c r="P3" s="105"/>
      <c r="Q3" s="105"/>
      <c r="R3" s="105"/>
      <c r="S3" s="106"/>
      <c r="T3" s="106"/>
      <c r="U3" s="106"/>
      <c r="V3" s="107"/>
      <c r="AZ3" s="1"/>
    </row>
    <row r="4" spans="1:56" s="1" customFormat="1" ht="66" customHeight="1">
      <c r="A4" s="118"/>
      <c r="B4" s="119"/>
      <c r="C4" s="119"/>
      <c r="D4" s="116"/>
      <c r="E4" s="116"/>
      <c r="F4" s="116"/>
      <c r="G4" s="96" t="s">
        <v>3</v>
      </c>
      <c r="H4" s="96" t="s">
        <v>4</v>
      </c>
      <c r="I4" s="96" t="s">
        <v>5</v>
      </c>
      <c r="J4" s="96" t="s">
        <v>6</v>
      </c>
      <c r="K4" s="96" t="s">
        <v>7</v>
      </c>
      <c r="L4" s="96" t="s">
        <v>8</v>
      </c>
      <c r="M4" s="96" t="s">
        <v>9</v>
      </c>
      <c r="N4" s="96" t="s">
        <v>10</v>
      </c>
      <c r="O4" s="96" t="s">
        <v>11</v>
      </c>
      <c r="P4" s="96" t="s">
        <v>12</v>
      </c>
      <c r="Q4" s="96" t="s">
        <v>13</v>
      </c>
      <c r="R4" s="96" t="s">
        <v>14</v>
      </c>
      <c r="S4" s="98" t="s">
        <v>5</v>
      </c>
      <c r="T4" s="99" t="s">
        <v>6</v>
      </c>
      <c r="U4" s="100" t="s">
        <v>175</v>
      </c>
      <c r="V4" s="97" t="s">
        <v>170</v>
      </c>
      <c r="W4"/>
      <c r="X4"/>
      <c r="Y4"/>
      <c r="AK4" s="16"/>
      <c r="AL4" s="16"/>
    </row>
    <row r="5" spans="1:56" ht="27">
      <c r="A5" s="84" t="s">
        <v>15</v>
      </c>
      <c r="B5" s="54"/>
      <c r="C5" s="42" t="s">
        <v>16</v>
      </c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85"/>
      <c r="W5"/>
      <c r="X5"/>
      <c r="Y5"/>
      <c r="Z5" s="10"/>
      <c r="AC5" s="16"/>
      <c r="AD5" s="16"/>
      <c r="AE5" s="16"/>
      <c r="AF5" s="16"/>
      <c r="AG5" s="16"/>
      <c r="AH5" s="16"/>
      <c r="AI5" s="16"/>
      <c r="AJ5" s="16"/>
      <c r="AK5" s="16"/>
      <c r="AL5" s="16"/>
      <c r="AZ5" s="1"/>
      <c r="BA5" s="1"/>
      <c r="BB5" s="1"/>
      <c r="BC5" s="1"/>
      <c r="BD5" s="1"/>
    </row>
    <row r="6" spans="1:56" ht="28.5" customHeight="1">
      <c r="A6" s="84" t="s">
        <v>17</v>
      </c>
      <c r="B6" s="54"/>
      <c r="C6" s="42" t="s">
        <v>18</v>
      </c>
      <c r="D6" s="59">
        <f>SUM(D8:D12)</f>
        <v>5174631544</v>
      </c>
      <c r="E6" s="59">
        <f>SUM(E8:E12)</f>
        <v>6500000</v>
      </c>
      <c r="F6" s="59">
        <f>SUM(F8:F12)</f>
        <v>5181131544</v>
      </c>
      <c r="G6" s="59">
        <f>+G8+G9+G10+G11+G12</f>
        <v>235353698.56</v>
      </c>
      <c r="H6" s="60">
        <f t="shared" ref="H6:O6" si="0">H8+H9+H10+H11+H12</f>
        <v>266835241.38</v>
      </c>
      <c r="I6" s="60">
        <f t="shared" si="0"/>
        <v>0</v>
      </c>
      <c r="J6" s="60">
        <f t="shared" si="0"/>
        <v>0</v>
      </c>
      <c r="K6" s="60">
        <f t="shared" si="0"/>
        <v>0</v>
      </c>
      <c r="L6" s="60">
        <f t="shared" si="0"/>
        <v>0</v>
      </c>
      <c r="M6" s="60">
        <f t="shared" si="0"/>
        <v>0</v>
      </c>
      <c r="N6" s="60">
        <f t="shared" si="0"/>
        <v>0</v>
      </c>
      <c r="O6" s="60">
        <f t="shared" si="0"/>
        <v>0</v>
      </c>
      <c r="P6" s="60">
        <f t="shared" ref="P6:Q6" si="1">P8+P9+P10+P11+P12</f>
        <v>0</v>
      </c>
      <c r="Q6" s="60">
        <f t="shared" si="1"/>
        <v>0</v>
      </c>
      <c r="R6" s="60">
        <f t="shared" ref="R6:S6" si="2">R8+R9+R10+R11+R12</f>
        <v>0</v>
      </c>
      <c r="S6" s="60">
        <f t="shared" si="2"/>
        <v>252845786.58000001</v>
      </c>
      <c r="T6" s="60">
        <f t="shared" ref="T6" si="3">T8+T9+T10+T11+T12</f>
        <v>340153134.38</v>
      </c>
      <c r="U6" s="60">
        <f>U8+U9+U10+U11+U12</f>
        <v>250481160.64999998</v>
      </c>
      <c r="V6" s="86">
        <f>SUM(G6:U6)</f>
        <v>1345669021.5500002</v>
      </c>
      <c r="W6"/>
      <c r="X6"/>
      <c r="Y6"/>
      <c r="Z6" s="11"/>
      <c r="AA6" s="12"/>
      <c r="AC6" s="17"/>
      <c r="AZ6" s="1"/>
      <c r="BA6" s="1"/>
      <c r="BB6" s="1"/>
      <c r="BC6" s="1"/>
      <c r="BD6" s="1"/>
    </row>
    <row r="7" spans="1:56" ht="27">
      <c r="A7" s="87"/>
      <c r="B7" s="55"/>
      <c r="C7" s="42"/>
      <c r="D7" s="59"/>
      <c r="E7" s="59"/>
      <c r="F7" s="59"/>
      <c r="G7" s="59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86">
        <f>SUM(G7:U7)</f>
        <v>0</v>
      </c>
      <c r="W7"/>
      <c r="X7"/>
      <c r="Y7"/>
      <c r="Z7" s="11"/>
      <c r="AA7" s="12"/>
      <c r="AC7" s="17"/>
      <c r="AZ7" s="1"/>
      <c r="BA7" s="1"/>
      <c r="BB7" s="1"/>
      <c r="BC7" s="1"/>
      <c r="BD7" s="1"/>
    </row>
    <row r="8" spans="1:56" ht="27">
      <c r="A8" s="87"/>
      <c r="B8" s="56" t="s">
        <v>19</v>
      </c>
      <c r="C8" s="46" t="s">
        <v>20</v>
      </c>
      <c r="D8" s="61">
        <v>3013262296</v>
      </c>
      <c r="E8" s="88">
        <v>0</v>
      </c>
      <c r="F8" s="61">
        <f>+D8+E8</f>
        <v>3013262296</v>
      </c>
      <c r="G8" s="62">
        <v>178107179.84</v>
      </c>
      <c r="H8" s="62">
        <v>181931540.97</v>
      </c>
      <c r="I8" s="62">
        <v>0</v>
      </c>
      <c r="J8" s="62">
        <v>0</v>
      </c>
      <c r="K8" s="62">
        <v>0</v>
      </c>
      <c r="L8" s="62">
        <v>0</v>
      </c>
      <c r="M8" s="62">
        <v>0</v>
      </c>
      <c r="N8" s="62">
        <v>0</v>
      </c>
      <c r="O8" s="62">
        <v>0</v>
      </c>
      <c r="P8" s="62">
        <v>0</v>
      </c>
      <c r="Q8" s="62">
        <v>0</v>
      </c>
      <c r="R8" s="62">
        <v>0</v>
      </c>
      <c r="S8" s="62">
        <v>179437909.46000001</v>
      </c>
      <c r="T8" s="62">
        <v>183155396.16</v>
      </c>
      <c r="U8" s="62">
        <v>182285974.78</v>
      </c>
      <c r="V8" s="86">
        <f t="shared" ref="V8:V13" si="4">SUM(G8:U8)</f>
        <v>904918001.20999992</v>
      </c>
      <c r="W8"/>
      <c r="X8"/>
      <c r="Y8"/>
      <c r="Z8" s="11"/>
      <c r="AA8" s="12"/>
      <c r="AZ8" s="1"/>
      <c r="BA8" s="1"/>
      <c r="BB8" s="1"/>
      <c r="BC8" s="1"/>
      <c r="BD8" s="1"/>
    </row>
    <row r="9" spans="1:56" ht="27">
      <c r="A9" s="87"/>
      <c r="B9" s="56" t="s">
        <v>21</v>
      </c>
      <c r="C9" s="46" t="s">
        <v>22</v>
      </c>
      <c r="D9" s="61">
        <v>1729125730</v>
      </c>
      <c r="E9" s="88">
        <v>6000000</v>
      </c>
      <c r="F9" s="61">
        <f t="shared" ref="F9:F12" si="5">+D9+E9</f>
        <v>1735125730</v>
      </c>
      <c r="G9" s="62">
        <v>30874125.140000001</v>
      </c>
      <c r="H9" s="62">
        <v>58348022.32</v>
      </c>
      <c r="I9" s="62">
        <v>0</v>
      </c>
      <c r="J9" s="62">
        <v>0</v>
      </c>
      <c r="K9" s="62">
        <v>0</v>
      </c>
      <c r="L9" s="62">
        <v>0</v>
      </c>
      <c r="M9" s="62">
        <v>0</v>
      </c>
      <c r="N9" s="62">
        <v>0</v>
      </c>
      <c r="O9" s="62">
        <v>0</v>
      </c>
      <c r="P9" s="62">
        <v>0</v>
      </c>
      <c r="Q9" s="62">
        <v>0</v>
      </c>
      <c r="R9" s="62">
        <v>0</v>
      </c>
      <c r="S9" s="62">
        <v>46816419.380000003</v>
      </c>
      <c r="T9" s="62">
        <v>130492103.79000001</v>
      </c>
      <c r="U9" s="62">
        <f>42118444.73+85000</f>
        <v>42203444.729999997</v>
      </c>
      <c r="V9" s="86">
        <f t="shared" si="4"/>
        <v>308734115.36000001</v>
      </c>
      <c r="W9"/>
      <c r="X9"/>
      <c r="Y9"/>
      <c r="Z9" s="11"/>
      <c r="AA9" s="12"/>
      <c r="AZ9" s="1"/>
      <c r="BA9" s="1"/>
      <c r="BB9" s="1"/>
      <c r="BC9" s="1"/>
      <c r="BD9" s="1"/>
    </row>
    <row r="10" spans="1:56" ht="27">
      <c r="A10" s="87"/>
      <c r="B10" s="56" t="s">
        <v>23</v>
      </c>
      <c r="C10" s="46" t="s">
        <v>24</v>
      </c>
      <c r="D10" s="61">
        <v>0</v>
      </c>
      <c r="E10" s="88">
        <v>0</v>
      </c>
      <c r="F10" s="61">
        <f t="shared" si="5"/>
        <v>0</v>
      </c>
      <c r="G10" s="62">
        <v>0</v>
      </c>
      <c r="H10" s="62">
        <v>0</v>
      </c>
      <c r="I10" s="62">
        <v>0</v>
      </c>
      <c r="J10" s="62">
        <v>0</v>
      </c>
      <c r="K10" s="62">
        <v>0</v>
      </c>
      <c r="L10" s="62">
        <v>0</v>
      </c>
      <c r="M10" s="62">
        <v>0</v>
      </c>
      <c r="N10" s="62">
        <v>0</v>
      </c>
      <c r="O10" s="62">
        <v>0</v>
      </c>
      <c r="P10" s="62">
        <v>0</v>
      </c>
      <c r="Q10" s="62">
        <v>0</v>
      </c>
      <c r="R10" s="62">
        <v>0</v>
      </c>
      <c r="S10" s="62">
        <v>0</v>
      </c>
      <c r="T10" s="62"/>
      <c r="U10" s="62"/>
      <c r="V10" s="86">
        <f t="shared" si="4"/>
        <v>0</v>
      </c>
      <c r="W10"/>
      <c r="X10"/>
      <c r="Y10"/>
      <c r="Z10" s="11"/>
      <c r="AA10" s="12"/>
      <c r="AZ10" s="1"/>
      <c r="BA10" s="1"/>
      <c r="BB10" s="1"/>
      <c r="BC10" s="1"/>
      <c r="BD10" s="1"/>
    </row>
    <row r="11" spans="1:56" ht="27">
      <c r="A11" s="87"/>
      <c r="B11" s="56" t="s">
        <v>25</v>
      </c>
      <c r="C11" s="46" t="s">
        <v>26</v>
      </c>
      <c r="D11" s="61">
        <v>50000000</v>
      </c>
      <c r="E11" s="88">
        <v>500000</v>
      </c>
      <c r="F11" s="61">
        <f t="shared" si="5"/>
        <v>50500000</v>
      </c>
      <c r="G11" s="62">
        <v>0</v>
      </c>
      <c r="H11" s="62">
        <v>0</v>
      </c>
      <c r="I11" s="62">
        <v>0</v>
      </c>
      <c r="J11" s="62">
        <v>0</v>
      </c>
      <c r="K11" s="62">
        <v>0</v>
      </c>
      <c r="L11" s="62">
        <v>0</v>
      </c>
      <c r="M11" s="62">
        <v>0</v>
      </c>
      <c r="N11" s="62">
        <v>0</v>
      </c>
      <c r="O11" s="62">
        <v>0</v>
      </c>
      <c r="P11" s="62">
        <v>0</v>
      </c>
      <c r="Q11" s="62">
        <v>0</v>
      </c>
      <c r="R11" s="62">
        <v>0</v>
      </c>
      <c r="S11" s="62">
        <v>0</v>
      </c>
      <c r="T11" s="62"/>
      <c r="U11" s="62">
        <v>0</v>
      </c>
      <c r="V11" s="86">
        <f t="shared" si="4"/>
        <v>0</v>
      </c>
      <c r="W11"/>
      <c r="X11"/>
      <c r="Y11"/>
      <c r="Z11" s="11"/>
      <c r="AA11" s="12"/>
      <c r="AZ11" s="1"/>
      <c r="BA11" s="1"/>
      <c r="BB11" s="1"/>
      <c r="BC11" s="1"/>
      <c r="BD11" s="1"/>
    </row>
    <row r="12" spans="1:56" ht="27">
      <c r="A12" s="87"/>
      <c r="B12" s="56" t="s">
        <v>27</v>
      </c>
      <c r="C12" s="46" t="s">
        <v>28</v>
      </c>
      <c r="D12" s="61">
        <v>382243518</v>
      </c>
      <c r="E12" s="88">
        <v>0</v>
      </c>
      <c r="F12" s="61">
        <f t="shared" si="5"/>
        <v>382243518</v>
      </c>
      <c r="G12" s="62">
        <v>26372393.579999998</v>
      </c>
      <c r="H12" s="62">
        <v>26555678.09</v>
      </c>
      <c r="I12" s="62">
        <v>0</v>
      </c>
      <c r="J12" s="62">
        <v>0</v>
      </c>
      <c r="K12" s="62">
        <v>0</v>
      </c>
      <c r="L12" s="62">
        <v>0</v>
      </c>
      <c r="M12" s="62">
        <v>0</v>
      </c>
      <c r="N12" s="62">
        <v>0</v>
      </c>
      <c r="O12" s="62">
        <v>0</v>
      </c>
      <c r="P12" s="62">
        <v>0</v>
      </c>
      <c r="Q12" s="62">
        <v>0</v>
      </c>
      <c r="R12" s="62">
        <v>0</v>
      </c>
      <c r="S12" s="62">
        <v>26591457.739999998</v>
      </c>
      <c r="T12" s="62">
        <v>26505634.43</v>
      </c>
      <c r="U12" s="62">
        <v>25991741.140000001</v>
      </c>
      <c r="V12" s="86">
        <f t="shared" si="4"/>
        <v>132016904.98</v>
      </c>
      <c r="W12"/>
      <c r="X12"/>
      <c r="Y12"/>
      <c r="Z12" s="11"/>
      <c r="AA12" s="12"/>
      <c r="AZ12" s="1"/>
      <c r="BA12" s="1"/>
      <c r="BB12" s="1"/>
      <c r="BC12" s="1"/>
      <c r="BD12" s="1"/>
    </row>
    <row r="13" spans="1:56" ht="27">
      <c r="A13" s="87"/>
      <c r="B13" s="55"/>
      <c r="C13" s="46"/>
      <c r="D13" s="61"/>
      <c r="E13" s="88"/>
      <c r="F13" s="61"/>
      <c r="G13" s="61"/>
      <c r="H13" s="62"/>
      <c r="I13" s="62"/>
      <c r="J13" s="62"/>
      <c r="K13" s="62"/>
      <c r="L13" s="62"/>
      <c r="M13" s="62"/>
      <c r="N13" s="62"/>
      <c r="O13" s="62"/>
      <c r="P13" s="62"/>
      <c r="Q13" s="62"/>
      <c r="R13" s="62"/>
      <c r="S13" s="62"/>
      <c r="T13" s="62"/>
      <c r="U13" s="62"/>
      <c r="V13" s="86">
        <f t="shared" si="4"/>
        <v>0</v>
      </c>
      <c r="W13"/>
      <c r="X13"/>
      <c r="Y13"/>
      <c r="Z13" s="11"/>
      <c r="AA13" s="12"/>
      <c r="AZ13" s="1"/>
      <c r="BA13" s="1"/>
      <c r="BB13" s="1"/>
      <c r="BC13" s="1"/>
      <c r="BD13" s="1"/>
    </row>
    <row r="14" spans="1:56" ht="27">
      <c r="A14" s="84" t="s">
        <v>29</v>
      </c>
      <c r="B14" s="55"/>
      <c r="C14" s="42" t="s">
        <v>30</v>
      </c>
      <c r="D14" s="63">
        <f>SUM(D16:D24)</f>
        <v>999338809</v>
      </c>
      <c r="E14" s="63">
        <f>SUM(E16:E24)</f>
        <v>-2000000</v>
      </c>
      <c r="F14" s="63">
        <f>SUM(F16:F24)</f>
        <v>997338809</v>
      </c>
      <c r="G14" s="63">
        <f>+G16+G17+G18+G19+G20+G21+G22+G23+G24</f>
        <v>38755510.109999999</v>
      </c>
      <c r="H14" s="64">
        <f t="shared" ref="H14:O14" si="6">H16+H17+H18+H19+H20+H21+H22+H23+H24</f>
        <v>52719023.960000001</v>
      </c>
      <c r="I14" s="64">
        <f t="shared" si="6"/>
        <v>0</v>
      </c>
      <c r="J14" s="64">
        <f t="shared" si="6"/>
        <v>0</v>
      </c>
      <c r="K14" s="64">
        <f t="shared" si="6"/>
        <v>0</v>
      </c>
      <c r="L14" s="64">
        <f t="shared" si="6"/>
        <v>0</v>
      </c>
      <c r="M14" s="64">
        <f t="shared" si="6"/>
        <v>0</v>
      </c>
      <c r="N14" s="64">
        <f t="shared" si="6"/>
        <v>0</v>
      </c>
      <c r="O14" s="64">
        <f t="shared" si="6"/>
        <v>0</v>
      </c>
      <c r="P14" s="64">
        <f t="shared" ref="P14:Q14" si="7">P16+P17+P18+P19+P20+P21+P22+P23+P24</f>
        <v>0</v>
      </c>
      <c r="Q14" s="64">
        <f t="shared" si="7"/>
        <v>0</v>
      </c>
      <c r="R14" s="64">
        <f t="shared" ref="R14" si="8">R16+R17+R18+R19+R20+R21+R22+R23+R24</f>
        <v>0</v>
      </c>
      <c r="S14" s="64">
        <f>S16+S17+S18+S19+S20+S21+S22+S23+S24</f>
        <v>77549859.460000008</v>
      </c>
      <c r="T14" s="64">
        <f t="shared" ref="T14:U14" si="9">T16+T17+T18+T19+T20+T21+T22+T23+T24</f>
        <v>55093896.479999997</v>
      </c>
      <c r="U14" s="64">
        <f t="shared" si="9"/>
        <v>53692140.169999994</v>
      </c>
      <c r="V14" s="86">
        <f>SUM(G14:U14)</f>
        <v>277810430.18000001</v>
      </c>
      <c r="W14" s="13"/>
      <c r="X14"/>
      <c r="Y14"/>
      <c r="Z14" s="11"/>
      <c r="AA14" s="12"/>
      <c r="AC14" s="108"/>
      <c r="AD14" s="109"/>
      <c r="AE14" s="109"/>
      <c r="AF14" s="109"/>
      <c r="AZ14" s="1"/>
      <c r="BA14" s="1"/>
      <c r="BB14" s="1"/>
      <c r="BC14" s="1"/>
      <c r="BD14" s="1"/>
    </row>
    <row r="15" spans="1:56" ht="27">
      <c r="A15" s="87"/>
      <c r="B15" s="55"/>
      <c r="C15" s="42"/>
      <c r="D15" s="63"/>
      <c r="E15" s="63"/>
      <c r="F15" s="63"/>
      <c r="G15" s="63"/>
      <c r="H15" s="64"/>
      <c r="I15" s="64"/>
      <c r="J15" s="64"/>
      <c r="K15" s="64">
        <v>0</v>
      </c>
      <c r="L15" s="64"/>
      <c r="M15" s="64"/>
      <c r="N15" s="64"/>
      <c r="O15" s="64"/>
      <c r="P15" s="64"/>
      <c r="Q15" s="64"/>
      <c r="R15" s="64"/>
      <c r="S15" s="64"/>
      <c r="T15" s="64"/>
      <c r="U15" s="64"/>
      <c r="V15" s="89">
        <f>SUM(G15:U15)</f>
        <v>0</v>
      </c>
      <c r="W15"/>
      <c r="X15"/>
      <c r="Y15"/>
      <c r="Z15" s="11"/>
      <c r="AA15" s="12"/>
      <c r="AZ15" s="1"/>
      <c r="BA15" s="1"/>
      <c r="BB15" s="1"/>
      <c r="BC15" s="1"/>
      <c r="BD15" s="1"/>
    </row>
    <row r="16" spans="1:56" ht="27">
      <c r="A16" s="87"/>
      <c r="B16" s="56" t="s">
        <v>31</v>
      </c>
      <c r="C16" s="46" t="s">
        <v>32</v>
      </c>
      <c r="D16" s="61">
        <v>103827809</v>
      </c>
      <c r="E16" s="88">
        <v>0</v>
      </c>
      <c r="F16" s="61">
        <f>+D16+E16</f>
        <v>103827809</v>
      </c>
      <c r="G16" s="62">
        <v>1481217.2</v>
      </c>
      <c r="H16" s="62">
        <v>3624950.1</v>
      </c>
      <c r="I16" s="62"/>
      <c r="J16" s="62"/>
      <c r="K16" s="62"/>
      <c r="L16" s="62"/>
      <c r="M16" s="62"/>
      <c r="N16" s="62"/>
      <c r="O16" s="62"/>
      <c r="P16" s="62"/>
      <c r="Q16" s="62"/>
      <c r="R16" s="62"/>
      <c r="S16" s="62">
        <v>15667027.449999999</v>
      </c>
      <c r="T16" s="62">
        <v>10369176.800000001</v>
      </c>
      <c r="U16" s="62">
        <v>12872135.16</v>
      </c>
      <c r="V16" s="89">
        <f>SUM(G16:U16)</f>
        <v>44014506.710000001</v>
      </c>
      <c r="W16"/>
      <c r="X16"/>
      <c r="Y16"/>
      <c r="Z16" s="11"/>
      <c r="AA16" s="12"/>
      <c r="AZ16" s="1"/>
      <c r="BA16" s="1"/>
      <c r="BB16" s="1"/>
      <c r="BC16" s="1"/>
      <c r="BD16" s="1"/>
    </row>
    <row r="17" spans="1:56" ht="48" customHeight="1">
      <c r="A17" s="87"/>
      <c r="B17" s="48" t="s">
        <v>33</v>
      </c>
      <c r="C17" s="46" t="s">
        <v>34</v>
      </c>
      <c r="D17" s="61">
        <v>55750000</v>
      </c>
      <c r="E17" s="88">
        <v>1000000</v>
      </c>
      <c r="F17" s="61">
        <f t="shared" ref="F17:F24" si="10">+D17+E17</f>
        <v>56750000</v>
      </c>
      <c r="G17" s="62">
        <v>508344</v>
      </c>
      <c r="H17" s="62">
        <v>4747126.45</v>
      </c>
      <c r="I17" s="62"/>
      <c r="J17" s="62"/>
      <c r="K17" s="62"/>
      <c r="L17" s="62"/>
      <c r="M17" s="62"/>
      <c r="N17" s="62"/>
      <c r="O17" s="62"/>
      <c r="P17" s="62"/>
      <c r="Q17" s="62"/>
      <c r="R17" s="62"/>
      <c r="S17" s="62">
        <v>3089900</v>
      </c>
      <c r="T17" s="62">
        <v>1726357.9</v>
      </c>
      <c r="U17" s="62">
        <v>1120708.8999999999</v>
      </c>
      <c r="V17" s="89">
        <f t="shared" ref="V17:V23" si="11">SUM(G17:U17)</f>
        <v>11192437.25</v>
      </c>
      <c r="W17"/>
      <c r="X17"/>
      <c r="Y17"/>
      <c r="Z17" s="11"/>
      <c r="AA17" s="12"/>
      <c r="AZ17" s="1"/>
      <c r="BA17" s="1"/>
      <c r="BB17" s="1"/>
      <c r="BC17" s="1"/>
      <c r="BD17" s="1"/>
    </row>
    <row r="18" spans="1:56" ht="28.5" customHeight="1">
      <c r="A18" s="87"/>
      <c r="B18" s="56" t="s">
        <v>35</v>
      </c>
      <c r="C18" s="46" t="s">
        <v>36</v>
      </c>
      <c r="D18" s="61">
        <v>95206231</v>
      </c>
      <c r="E18" s="88">
        <v>0</v>
      </c>
      <c r="F18" s="61">
        <f t="shared" si="10"/>
        <v>95206231</v>
      </c>
      <c r="G18" s="62">
        <v>4738595.91</v>
      </c>
      <c r="H18" s="62">
        <v>6287677.3600000003</v>
      </c>
      <c r="I18" s="62"/>
      <c r="J18" s="62"/>
      <c r="K18" s="62"/>
      <c r="L18" s="62"/>
      <c r="M18" s="62"/>
      <c r="N18" s="62"/>
      <c r="O18" s="62"/>
      <c r="P18" s="62"/>
      <c r="Q18" s="62"/>
      <c r="R18" s="62"/>
      <c r="S18" s="62">
        <v>6349200.5099999998</v>
      </c>
      <c r="T18" s="62">
        <v>2826448.34</v>
      </c>
      <c r="U18" s="62">
        <v>9251564.7400000002</v>
      </c>
      <c r="V18" s="89">
        <f t="shared" si="11"/>
        <v>29453486.859999999</v>
      </c>
      <c r="W18"/>
      <c r="X18"/>
      <c r="Y18"/>
      <c r="Z18" s="11"/>
      <c r="AA18" s="12"/>
      <c r="AZ18" s="1"/>
      <c r="BA18" s="1"/>
      <c r="BB18" s="1"/>
      <c r="BC18" s="1"/>
      <c r="BD18" s="1"/>
    </row>
    <row r="19" spans="1:56" ht="27">
      <c r="A19" s="87"/>
      <c r="B19" s="56" t="s">
        <v>37</v>
      </c>
      <c r="C19" s="46" t="s">
        <v>38</v>
      </c>
      <c r="D19" s="61">
        <v>65524000</v>
      </c>
      <c r="E19" s="88">
        <v>0</v>
      </c>
      <c r="F19" s="61">
        <f t="shared" si="10"/>
        <v>65524000</v>
      </c>
      <c r="G19" s="62">
        <v>149013</v>
      </c>
      <c r="H19" s="62">
        <v>2825670.65</v>
      </c>
      <c r="I19" s="62"/>
      <c r="J19" s="62"/>
      <c r="K19" s="62"/>
      <c r="L19" s="62"/>
      <c r="M19" s="62"/>
      <c r="N19" s="62"/>
      <c r="O19" s="62"/>
      <c r="P19" s="62"/>
      <c r="Q19" s="62"/>
      <c r="R19" s="62"/>
      <c r="S19" s="62">
        <v>3600680.95</v>
      </c>
      <c r="T19" s="62">
        <v>588605</v>
      </c>
      <c r="U19" s="62">
        <v>813951.76</v>
      </c>
      <c r="V19" s="89">
        <f t="shared" si="11"/>
        <v>7977921.3599999994</v>
      </c>
      <c r="W19"/>
      <c r="X19"/>
      <c r="Y19"/>
      <c r="Z19" s="11"/>
      <c r="AA19" s="12"/>
      <c r="AZ19" s="1"/>
      <c r="BA19" s="1"/>
      <c r="BB19" s="1"/>
      <c r="BC19" s="1"/>
      <c r="BD19" s="1"/>
    </row>
    <row r="20" spans="1:56" ht="27">
      <c r="A20" s="87"/>
      <c r="B20" s="56" t="s">
        <v>39</v>
      </c>
      <c r="C20" s="46" t="s">
        <v>40</v>
      </c>
      <c r="D20" s="61">
        <v>87343680</v>
      </c>
      <c r="E20" s="88">
        <v>-2000000</v>
      </c>
      <c r="F20" s="61">
        <f t="shared" si="10"/>
        <v>85343680</v>
      </c>
      <c r="G20" s="62">
        <v>1310505.76</v>
      </c>
      <c r="H20" s="62">
        <v>4212144.21</v>
      </c>
      <c r="I20" s="62"/>
      <c r="J20" s="62"/>
      <c r="K20" s="62"/>
      <c r="L20" s="62"/>
      <c r="M20" s="62"/>
      <c r="N20" s="62"/>
      <c r="O20" s="62"/>
      <c r="P20" s="62"/>
      <c r="Q20" s="62"/>
      <c r="R20" s="62"/>
      <c r="S20" s="62">
        <v>12318315.32</v>
      </c>
      <c r="T20" s="62">
        <v>5384875.75</v>
      </c>
      <c r="U20" s="62">
        <v>4019047.52</v>
      </c>
      <c r="V20" s="89">
        <f t="shared" si="11"/>
        <v>27244888.559999999</v>
      </c>
      <c r="W20"/>
      <c r="X20"/>
      <c r="Y20"/>
      <c r="Z20" s="11"/>
      <c r="AA20" s="12"/>
      <c r="AZ20" s="1"/>
      <c r="BA20" s="1"/>
      <c r="BB20" s="1"/>
      <c r="BC20" s="1"/>
      <c r="BD20" s="1"/>
    </row>
    <row r="21" spans="1:56" ht="27">
      <c r="A21" s="87"/>
      <c r="B21" s="56" t="s">
        <v>41</v>
      </c>
      <c r="C21" s="46" t="s">
        <v>42</v>
      </c>
      <c r="D21" s="61">
        <v>186663377</v>
      </c>
      <c r="E21" s="88">
        <v>-3000000</v>
      </c>
      <c r="F21" s="61">
        <f t="shared" si="10"/>
        <v>183663377</v>
      </c>
      <c r="G21" s="62">
        <v>11443687.539999999</v>
      </c>
      <c r="H21" s="62">
        <v>12301050.23</v>
      </c>
      <c r="I21" s="62"/>
      <c r="J21" s="62"/>
      <c r="K21" s="62"/>
      <c r="L21" s="62"/>
      <c r="M21" s="62"/>
      <c r="N21" s="62"/>
      <c r="O21" s="62"/>
      <c r="P21" s="62"/>
      <c r="Q21" s="62"/>
      <c r="R21" s="62"/>
      <c r="S21" s="62">
        <v>12384117.039999999</v>
      </c>
      <c r="T21" s="62">
        <v>12980105.210000001</v>
      </c>
      <c r="U21" s="62">
        <v>13782809.09</v>
      </c>
      <c r="V21" s="89">
        <f t="shared" si="11"/>
        <v>62891769.109999999</v>
      </c>
      <c r="W21"/>
      <c r="X21"/>
      <c r="Y21"/>
      <c r="Z21" s="11"/>
      <c r="AA21" s="12"/>
      <c r="AZ21" s="1"/>
      <c r="BA21" s="1"/>
      <c r="BB21" s="1"/>
      <c r="BC21" s="1"/>
      <c r="BD21" s="1"/>
    </row>
    <row r="22" spans="1:56" ht="55.5" customHeight="1">
      <c r="A22" s="87"/>
      <c r="B22" s="48" t="s">
        <v>43</v>
      </c>
      <c r="C22" s="46" t="s">
        <v>44</v>
      </c>
      <c r="D22" s="61">
        <v>94574760</v>
      </c>
      <c r="E22" s="90">
        <f>-7000000+8000000</f>
        <v>1000000</v>
      </c>
      <c r="F22" s="61">
        <f t="shared" si="10"/>
        <v>95574760</v>
      </c>
      <c r="G22" s="62">
        <v>694201.7</v>
      </c>
      <c r="H22" s="62">
        <v>5859826.0800000001</v>
      </c>
      <c r="I22" s="62"/>
      <c r="J22" s="62"/>
      <c r="K22" s="62"/>
      <c r="L22" s="62"/>
      <c r="M22" s="62"/>
      <c r="N22" s="62"/>
      <c r="O22" s="62"/>
      <c r="P22" s="62"/>
      <c r="Q22" s="62"/>
      <c r="R22" s="62"/>
      <c r="S22" s="62">
        <v>5952443.9299999997</v>
      </c>
      <c r="T22" s="62">
        <v>3872723.75</v>
      </c>
      <c r="U22" s="62">
        <v>2837430.44</v>
      </c>
      <c r="V22" s="89">
        <f t="shared" si="11"/>
        <v>19216625.900000002</v>
      </c>
      <c r="W22"/>
      <c r="X22"/>
      <c r="Y22"/>
      <c r="Z22" s="11"/>
      <c r="AA22" s="12"/>
      <c r="AZ22" s="1"/>
      <c r="BA22" s="1"/>
      <c r="BB22" s="1"/>
      <c r="BC22" s="1"/>
      <c r="BD22" s="1"/>
    </row>
    <row r="23" spans="1:56" ht="53.25" customHeight="1">
      <c r="A23" s="87"/>
      <c r="B23" s="48" t="s">
        <v>45</v>
      </c>
      <c r="C23" s="46" t="s">
        <v>46</v>
      </c>
      <c r="D23" s="61">
        <v>215448952</v>
      </c>
      <c r="E23" s="90">
        <f>9000000+2000000+770227.48+374999.99+149999.99+1495229.36-770227.48-374999.99-149999.99-1495229.36</f>
        <v>11000000</v>
      </c>
      <c r="F23" s="61">
        <f t="shared" si="10"/>
        <v>226448952</v>
      </c>
      <c r="G23" s="62">
        <v>17955210.140000001</v>
      </c>
      <c r="H23" s="62">
        <v>9620806.8800000008</v>
      </c>
      <c r="I23" s="62"/>
      <c r="J23" s="62"/>
      <c r="K23" s="62"/>
      <c r="L23" s="62"/>
      <c r="M23" s="62"/>
      <c r="N23" s="62"/>
      <c r="O23" s="62"/>
      <c r="P23" s="62"/>
      <c r="Q23" s="62"/>
      <c r="R23" s="62"/>
      <c r="S23" s="62">
        <v>14665812.9</v>
      </c>
      <c r="T23" s="62">
        <v>11928410.470000001</v>
      </c>
      <c r="U23" s="62">
        <v>8684908.8000000007</v>
      </c>
      <c r="V23" s="89">
        <f t="shared" si="11"/>
        <v>62855149.189999998</v>
      </c>
      <c r="W23" s="13">
        <v>0</v>
      </c>
      <c r="X23"/>
      <c r="Y23"/>
      <c r="Z23" s="11"/>
      <c r="AA23" s="12"/>
      <c r="AZ23" s="1"/>
      <c r="BA23" s="1"/>
      <c r="BB23" s="1"/>
      <c r="BC23" s="1"/>
      <c r="BD23" s="1"/>
    </row>
    <row r="24" spans="1:56" ht="27">
      <c r="A24" s="87"/>
      <c r="B24" s="56" t="s">
        <v>47</v>
      </c>
      <c r="C24" s="46" t="s">
        <v>48</v>
      </c>
      <c r="D24" s="61">
        <v>95000000</v>
      </c>
      <c r="E24" s="88">
        <v>-10000000</v>
      </c>
      <c r="F24" s="61">
        <f t="shared" si="10"/>
        <v>85000000</v>
      </c>
      <c r="G24" s="62">
        <v>474734.86</v>
      </c>
      <c r="H24" s="62">
        <v>3239772</v>
      </c>
      <c r="I24" s="62"/>
      <c r="J24" s="62"/>
      <c r="K24" s="62"/>
      <c r="L24" s="62"/>
      <c r="M24" s="62"/>
      <c r="N24" s="62"/>
      <c r="O24" s="62"/>
      <c r="P24" s="62"/>
      <c r="Q24" s="62"/>
      <c r="R24" s="62"/>
      <c r="S24" s="62">
        <v>3522361.36</v>
      </c>
      <c r="T24" s="62">
        <v>5417193.2599999998</v>
      </c>
      <c r="U24" s="62">
        <v>309583.76</v>
      </c>
      <c r="V24" s="89">
        <f>SUM(G24:U24)</f>
        <v>12963645.24</v>
      </c>
      <c r="W24"/>
      <c r="X24"/>
      <c r="Y24"/>
      <c r="Z24" s="11"/>
      <c r="AA24" s="12"/>
      <c r="AZ24" s="1"/>
      <c r="BA24" s="1"/>
      <c r="BB24" s="1"/>
      <c r="BC24" s="1"/>
      <c r="BD24" s="1"/>
    </row>
    <row r="25" spans="1:56" ht="13.15" customHeight="1">
      <c r="A25" s="87"/>
      <c r="B25" s="55"/>
      <c r="C25" s="46"/>
      <c r="D25" s="61"/>
      <c r="E25" s="61"/>
      <c r="F25" s="61"/>
      <c r="G25" s="61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2"/>
      <c r="S25" s="62"/>
      <c r="T25" s="62"/>
      <c r="U25" s="62"/>
      <c r="V25" s="89">
        <f t="shared" ref="V25:V39" si="12">SUM(G25:T25)</f>
        <v>0</v>
      </c>
      <c r="W25"/>
      <c r="X25"/>
      <c r="Y25"/>
      <c r="Z25" s="11"/>
      <c r="AA25" s="12"/>
      <c r="AZ25" s="1"/>
      <c r="BA25" s="1"/>
      <c r="BB25" s="1"/>
      <c r="BC25" s="1"/>
      <c r="BD25" s="1"/>
    </row>
    <row r="26" spans="1:56" ht="27">
      <c r="A26" s="84" t="s">
        <v>49</v>
      </c>
      <c r="B26" s="55"/>
      <c r="C26" s="42" t="s">
        <v>50</v>
      </c>
      <c r="D26" s="60">
        <f>SUM(D28:D36)</f>
        <v>289598198</v>
      </c>
      <c r="E26" s="60">
        <f>SUM(E28:E36)</f>
        <v>-7500000</v>
      </c>
      <c r="F26" s="60">
        <f>SUM(F28:F36)</f>
        <v>282098198</v>
      </c>
      <c r="G26" s="60">
        <f>G28+G29+G30+G31+G32+G33+G34+G35+G36</f>
        <v>5103016.62</v>
      </c>
      <c r="H26" s="60">
        <f>H28+H29+H30+H31+H32+H33+H34+H35+H36</f>
        <v>11494732.74</v>
      </c>
      <c r="I26" s="60">
        <f t="shared" ref="I26:O26" si="13">I28+I29+I30+I31+I32+I33+I34+I35+I36</f>
        <v>0</v>
      </c>
      <c r="J26" s="60">
        <f t="shared" si="13"/>
        <v>0</v>
      </c>
      <c r="K26" s="60">
        <f t="shared" si="13"/>
        <v>0</v>
      </c>
      <c r="L26" s="60">
        <f t="shared" si="13"/>
        <v>0</v>
      </c>
      <c r="M26" s="60">
        <f t="shared" si="13"/>
        <v>0</v>
      </c>
      <c r="N26" s="60">
        <f t="shared" si="13"/>
        <v>0</v>
      </c>
      <c r="O26" s="60">
        <f t="shared" si="13"/>
        <v>0</v>
      </c>
      <c r="P26" s="60">
        <f t="shared" ref="P26:R26" si="14">P28+P29+P30+P31+P32+P33+P34+P35+P36</f>
        <v>0</v>
      </c>
      <c r="Q26" s="60">
        <f t="shared" si="14"/>
        <v>0</v>
      </c>
      <c r="R26" s="60">
        <f t="shared" si="14"/>
        <v>0</v>
      </c>
      <c r="S26" s="60">
        <f>S28+S29+S30+S31+S32+S33+S34+S35+S36</f>
        <v>8411942.8399999999</v>
      </c>
      <c r="T26" s="60">
        <f>T28+T29+T30+T31+T32+T33+T34+T35+T36</f>
        <v>2316195.0100000002</v>
      </c>
      <c r="U26" s="60">
        <f>U28+U29+U30+U31+U32+U33+U34+U35+U36</f>
        <v>12577536.82</v>
      </c>
      <c r="V26" s="86">
        <f>SUM(G26:U26)</f>
        <v>39903424.030000001</v>
      </c>
      <c r="W26"/>
      <c r="X26"/>
      <c r="Y26"/>
      <c r="Z26" s="11"/>
      <c r="AA26" s="12"/>
      <c r="AZ26" s="1"/>
      <c r="BA26" s="1"/>
      <c r="BB26" s="1"/>
      <c r="BC26" s="1"/>
      <c r="BD26" s="1"/>
    </row>
    <row r="27" spans="1:56" ht="13.15" customHeight="1">
      <c r="A27" s="87"/>
      <c r="B27" s="55"/>
      <c r="C27" s="42"/>
      <c r="D27" s="59"/>
      <c r="E27" s="59"/>
      <c r="F27" s="59"/>
      <c r="G27" s="59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86">
        <f t="shared" si="12"/>
        <v>0</v>
      </c>
      <c r="W27"/>
      <c r="X27"/>
      <c r="Y27"/>
      <c r="Z27" s="11"/>
      <c r="AA27" s="12"/>
      <c r="AZ27" s="1"/>
      <c r="BA27" s="1"/>
      <c r="BB27" s="1"/>
      <c r="BC27" s="1"/>
      <c r="BD27" s="1"/>
    </row>
    <row r="28" spans="1:56" ht="51.75" customHeight="1">
      <c r="A28" s="87"/>
      <c r="B28" s="56" t="s">
        <v>51</v>
      </c>
      <c r="C28" s="46" t="s">
        <v>52</v>
      </c>
      <c r="D28" s="61">
        <v>6100000</v>
      </c>
      <c r="E28" s="88">
        <v>0</v>
      </c>
      <c r="F28" s="61">
        <f>+D28+E28</f>
        <v>6100000</v>
      </c>
      <c r="G28" s="62">
        <v>97350</v>
      </c>
      <c r="H28" s="62">
        <v>391202.44</v>
      </c>
      <c r="I28" s="62"/>
      <c r="J28" s="62"/>
      <c r="K28" s="62"/>
      <c r="L28" s="62"/>
      <c r="M28" s="62"/>
      <c r="N28" s="62"/>
      <c r="O28" s="62"/>
      <c r="P28" s="62"/>
      <c r="Q28" s="62"/>
      <c r="R28" s="62"/>
      <c r="S28" s="62">
        <v>1470264.92</v>
      </c>
      <c r="T28" s="62">
        <v>273821.92</v>
      </c>
      <c r="U28" s="62">
        <v>420079.96</v>
      </c>
      <c r="V28" s="89">
        <f>SUM(G28:U28)</f>
        <v>2652719.2399999998</v>
      </c>
      <c r="W28"/>
      <c r="X28"/>
      <c r="Y28"/>
      <c r="Z28" s="11"/>
      <c r="AA28" s="12"/>
      <c r="AZ28" s="1"/>
      <c r="BA28" s="1"/>
      <c r="BB28" s="1"/>
      <c r="BC28" s="1"/>
      <c r="BD28" s="1"/>
    </row>
    <row r="29" spans="1:56" ht="25.9" customHeight="1">
      <c r="A29" s="87"/>
      <c r="B29" s="56" t="s">
        <v>53</v>
      </c>
      <c r="C29" s="46" t="s">
        <v>54</v>
      </c>
      <c r="D29" s="61">
        <v>7500000</v>
      </c>
      <c r="E29" s="88">
        <v>0</v>
      </c>
      <c r="F29" s="61">
        <f t="shared" ref="F29:F36" si="15">+D29+E29</f>
        <v>7500000</v>
      </c>
      <c r="G29" s="62">
        <v>377098.5</v>
      </c>
      <c r="H29" s="62">
        <v>220461.72</v>
      </c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>
        <v>228330</v>
      </c>
      <c r="T29" s="62">
        <v>2124</v>
      </c>
      <c r="U29" s="62">
        <v>0</v>
      </c>
      <c r="V29" s="89">
        <f t="shared" ref="V29:V37" si="16">SUM(G29:U29)</f>
        <v>828014.22</v>
      </c>
      <c r="W29"/>
      <c r="X29"/>
      <c r="Y29"/>
      <c r="Z29" s="11"/>
      <c r="AA29" s="12"/>
      <c r="AZ29" s="1"/>
      <c r="BA29" s="1"/>
      <c r="BB29" s="1"/>
      <c r="BC29" s="1"/>
      <c r="BD29" s="1"/>
    </row>
    <row r="30" spans="1:56" ht="29.45" customHeight="1">
      <c r="A30" s="87"/>
      <c r="B30" s="56" t="s">
        <v>55</v>
      </c>
      <c r="C30" s="46" t="s">
        <v>56</v>
      </c>
      <c r="D30" s="61">
        <v>36700000</v>
      </c>
      <c r="E30" s="88">
        <f>-8900000-2000000</f>
        <v>-10900000</v>
      </c>
      <c r="F30" s="61">
        <f t="shared" si="15"/>
        <v>25800000</v>
      </c>
      <c r="G30" s="62">
        <v>282657.2</v>
      </c>
      <c r="H30" s="62">
        <v>293744.71000000002</v>
      </c>
      <c r="I30" s="62"/>
      <c r="J30" s="62"/>
      <c r="K30" s="62"/>
      <c r="L30" s="62"/>
      <c r="M30" s="62"/>
      <c r="N30" s="62"/>
      <c r="O30" s="62"/>
      <c r="P30" s="62"/>
      <c r="Q30" s="62"/>
      <c r="R30" s="62"/>
      <c r="S30" s="62">
        <v>1021895.6</v>
      </c>
      <c r="T30" s="62">
        <v>265639.59000000003</v>
      </c>
      <c r="U30" s="62">
        <v>9949.9</v>
      </c>
      <c r="V30" s="89">
        <f t="shared" si="16"/>
        <v>1873887</v>
      </c>
      <c r="W30"/>
      <c r="X30"/>
      <c r="Y30"/>
      <c r="Z30" s="11"/>
      <c r="AA30" s="12"/>
      <c r="AZ30" s="1"/>
      <c r="BA30" s="1"/>
      <c r="BB30" s="1"/>
      <c r="BC30" s="1"/>
      <c r="BD30" s="1"/>
    </row>
    <row r="31" spans="1:56" ht="22.15" customHeight="1">
      <c r="A31" s="87"/>
      <c r="B31" s="56" t="s">
        <v>57</v>
      </c>
      <c r="C31" s="46" t="s">
        <v>58</v>
      </c>
      <c r="D31" s="61">
        <v>1000000</v>
      </c>
      <c r="E31" s="88">
        <v>0</v>
      </c>
      <c r="F31" s="61">
        <f t="shared" si="15"/>
        <v>1000000</v>
      </c>
      <c r="G31" s="62">
        <v>0</v>
      </c>
      <c r="H31" s="62">
        <v>287481.42</v>
      </c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62">
        <v>14450</v>
      </c>
      <c r="T31" s="62"/>
      <c r="U31" s="62">
        <v>39500</v>
      </c>
      <c r="V31" s="89">
        <f t="shared" si="16"/>
        <v>341431.42</v>
      </c>
      <c r="W31"/>
      <c r="X31"/>
      <c r="Y31"/>
      <c r="Z31" s="10"/>
      <c r="AZ31" s="1"/>
      <c r="BA31" s="1"/>
      <c r="BB31" s="1"/>
      <c r="BC31" s="1"/>
      <c r="BD31" s="1"/>
    </row>
    <row r="32" spans="1:56" ht="31.15" customHeight="1">
      <c r="A32" s="87"/>
      <c r="B32" s="56" t="s">
        <v>59</v>
      </c>
      <c r="C32" s="46" t="s">
        <v>60</v>
      </c>
      <c r="D32" s="61">
        <v>6674000</v>
      </c>
      <c r="E32" s="88">
        <v>100000</v>
      </c>
      <c r="F32" s="61">
        <f t="shared" si="15"/>
        <v>6774000</v>
      </c>
      <c r="G32" s="62">
        <v>0</v>
      </c>
      <c r="H32" s="62">
        <v>0</v>
      </c>
      <c r="I32" s="62"/>
      <c r="J32" s="62"/>
      <c r="K32" s="62"/>
      <c r="L32" s="62"/>
      <c r="M32" s="62"/>
      <c r="N32" s="62"/>
      <c r="O32" s="62"/>
      <c r="P32" s="62"/>
      <c r="Q32" s="62"/>
      <c r="R32" s="62"/>
      <c r="S32" s="62"/>
      <c r="T32" s="62">
        <v>481000</v>
      </c>
      <c r="U32" s="62">
        <v>0</v>
      </c>
      <c r="V32" s="89">
        <f t="shared" si="16"/>
        <v>481000</v>
      </c>
      <c r="W32"/>
      <c r="X32"/>
      <c r="Y32"/>
      <c r="Z32" s="10"/>
      <c r="AZ32" s="1"/>
      <c r="BA32" s="1"/>
      <c r="BB32" s="1"/>
      <c r="BC32" s="1"/>
      <c r="BD32" s="1"/>
    </row>
    <row r="33" spans="1:56" ht="33" customHeight="1">
      <c r="A33" s="87"/>
      <c r="B33" s="56" t="s">
        <v>61</v>
      </c>
      <c r="C33" s="46" t="s">
        <v>62</v>
      </c>
      <c r="D33" s="62">
        <v>7800000</v>
      </c>
      <c r="E33" s="88">
        <v>0</v>
      </c>
      <c r="F33" s="61">
        <f t="shared" si="15"/>
        <v>7800000</v>
      </c>
      <c r="G33" s="62">
        <v>1109.2</v>
      </c>
      <c r="H33" s="62">
        <v>29791.279999999999</v>
      </c>
      <c r="I33" s="62"/>
      <c r="J33" s="62"/>
      <c r="K33" s="62"/>
      <c r="L33" s="62"/>
      <c r="M33" s="62"/>
      <c r="N33" s="62"/>
      <c r="O33" s="62"/>
      <c r="P33" s="62"/>
      <c r="Q33" s="62"/>
      <c r="R33" s="62"/>
      <c r="S33" s="62">
        <v>1330.11</v>
      </c>
      <c r="T33" s="62">
        <v>357</v>
      </c>
      <c r="U33" s="62">
        <v>13516.67</v>
      </c>
      <c r="V33" s="89">
        <f t="shared" si="16"/>
        <v>46104.26</v>
      </c>
      <c r="W33"/>
      <c r="X33"/>
      <c r="Y33"/>
      <c r="Z33" s="10"/>
      <c r="AZ33" s="1"/>
      <c r="BA33" s="1"/>
      <c r="BB33" s="1"/>
      <c r="BC33" s="1"/>
      <c r="BD33" s="1"/>
    </row>
    <row r="34" spans="1:56" ht="45">
      <c r="A34" s="87"/>
      <c r="B34" s="56" t="s">
        <v>63</v>
      </c>
      <c r="C34" s="46" t="s">
        <v>64</v>
      </c>
      <c r="D34" s="61">
        <v>133341518</v>
      </c>
      <c r="E34" s="90">
        <f>-1700000+1000000</f>
        <v>-700000</v>
      </c>
      <c r="F34" s="61">
        <f t="shared" si="15"/>
        <v>132641518</v>
      </c>
      <c r="G34" s="62">
        <v>3357108.41</v>
      </c>
      <c r="H34" s="62">
        <v>9490149.4499999993</v>
      </c>
      <c r="I34" s="62"/>
      <c r="J34" s="62"/>
      <c r="K34" s="62"/>
      <c r="L34" s="62"/>
      <c r="M34" s="62"/>
      <c r="N34" s="62"/>
      <c r="O34" s="62"/>
      <c r="P34" s="62"/>
      <c r="Q34" s="62"/>
      <c r="R34" s="62"/>
      <c r="S34" s="62">
        <v>1834574.57</v>
      </c>
      <c r="T34" s="62">
        <v>330572.34000000003</v>
      </c>
      <c r="U34" s="62">
        <v>11543075.08</v>
      </c>
      <c r="V34" s="89">
        <f t="shared" si="16"/>
        <v>26555479.850000001</v>
      </c>
      <c r="W34"/>
      <c r="X34"/>
      <c r="Y34"/>
      <c r="Z34" s="10"/>
      <c r="AZ34" s="1"/>
      <c r="BA34" s="1"/>
      <c r="BB34" s="1"/>
      <c r="BC34" s="1"/>
      <c r="BD34" s="1"/>
    </row>
    <row r="35" spans="1:56" ht="61.5" customHeight="1">
      <c r="A35" s="87"/>
      <c r="B35" s="56" t="s">
        <v>65</v>
      </c>
      <c r="C35" s="46" t="s">
        <v>66</v>
      </c>
      <c r="D35" s="62">
        <v>0</v>
      </c>
      <c r="E35" s="88">
        <v>0</v>
      </c>
      <c r="F35" s="61">
        <f t="shared" si="15"/>
        <v>0</v>
      </c>
      <c r="G35" s="62">
        <v>0</v>
      </c>
      <c r="H35" s="62">
        <v>0</v>
      </c>
      <c r="I35" s="62"/>
      <c r="J35" s="62"/>
      <c r="K35" s="62"/>
      <c r="L35" s="62"/>
      <c r="M35" s="62"/>
      <c r="N35" s="62"/>
      <c r="O35" s="62"/>
      <c r="P35" s="62"/>
      <c r="Q35" s="62"/>
      <c r="R35" s="62"/>
      <c r="S35" s="62"/>
      <c r="T35" s="62"/>
      <c r="U35" s="62"/>
      <c r="V35" s="89">
        <f t="shared" si="16"/>
        <v>0</v>
      </c>
      <c r="W35"/>
      <c r="X35"/>
      <c r="Y35"/>
      <c r="Z35" s="10"/>
      <c r="AZ35" s="1"/>
      <c r="BA35" s="1"/>
      <c r="BB35" s="1"/>
      <c r="BC35" s="1"/>
      <c r="BD35" s="1"/>
    </row>
    <row r="36" spans="1:56" ht="27">
      <c r="A36" s="87"/>
      <c r="B36" s="56" t="s">
        <v>67</v>
      </c>
      <c r="C36" s="46" t="s">
        <v>68</v>
      </c>
      <c r="D36" s="61">
        <v>90482680</v>
      </c>
      <c r="E36" s="88">
        <f>3000000+1000000</f>
        <v>4000000</v>
      </c>
      <c r="F36" s="61">
        <f t="shared" si="15"/>
        <v>94482680</v>
      </c>
      <c r="G36" s="62">
        <v>987693.31</v>
      </c>
      <c r="H36" s="62">
        <v>781901.72</v>
      </c>
      <c r="I36" s="62"/>
      <c r="J36" s="62"/>
      <c r="K36" s="62"/>
      <c r="L36" s="62"/>
      <c r="M36" s="62"/>
      <c r="N36" s="62"/>
      <c r="O36" s="62"/>
      <c r="P36" s="62"/>
      <c r="Q36" s="62"/>
      <c r="R36" s="62"/>
      <c r="S36" s="62">
        <v>3841097.64</v>
      </c>
      <c r="T36" s="62">
        <v>962680.16</v>
      </c>
      <c r="U36" s="62">
        <v>551415.21</v>
      </c>
      <c r="V36" s="89">
        <f t="shared" si="16"/>
        <v>7124788.04</v>
      </c>
      <c r="W36"/>
      <c r="X36"/>
      <c r="Y36"/>
      <c r="Z36" s="10"/>
      <c r="AZ36" s="1"/>
      <c r="BA36" s="1"/>
      <c r="BB36" s="1"/>
      <c r="BC36" s="1"/>
      <c r="BD36" s="1"/>
    </row>
    <row r="37" spans="1:56" ht="36" customHeight="1">
      <c r="A37" s="87"/>
      <c r="B37" s="56"/>
      <c r="C37" s="46"/>
      <c r="D37" s="61"/>
      <c r="E37" s="61"/>
      <c r="F37" s="61"/>
      <c r="G37" s="61"/>
      <c r="H37" s="60"/>
      <c r="I37" s="60">
        <f t="shared" ref="I37:R37" si="17">I39+I40+I41+I42+I43+I44+I45</f>
        <v>0</v>
      </c>
      <c r="J37" s="60">
        <f t="shared" si="17"/>
        <v>0</v>
      </c>
      <c r="K37" s="60">
        <f t="shared" si="17"/>
        <v>0</v>
      </c>
      <c r="L37" s="60">
        <f t="shared" si="17"/>
        <v>0</v>
      </c>
      <c r="M37" s="60">
        <f t="shared" si="17"/>
        <v>0</v>
      </c>
      <c r="N37" s="60">
        <f t="shared" si="17"/>
        <v>0</v>
      </c>
      <c r="O37" s="60">
        <f t="shared" si="17"/>
        <v>0</v>
      </c>
      <c r="P37" s="60">
        <f t="shared" si="17"/>
        <v>0</v>
      </c>
      <c r="Q37" s="60">
        <f t="shared" si="17"/>
        <v>0</v>
      </c>
      <c r="R37" s="60">
        <f t="shared" si="17"/>
        <v>0</v>
      </c>
      <c r="S37" s="60"/>
      <c r="T37" s="60"/>
      <c r="U37" s="60"/>
      <c r="V37" s="89">
        <f t="shared" si="16"/>
        <v>0</v>
      </c>
      <c r="W37"/>
      <c r="X37"/>
      <c r="Y37"/>
      <c r="Z37" s="10"/>
      <c r="AZ37" s="1"/>
      <c r="BA37" s="1"/>
      <c r="BB37" s="1"/>
      <c r="BC37" s="1"/>
      <c r="BD37" s="1"/>
    </row>
    <row r="38" spans="1:56" ht="27">
      <c r="A38" s="84" t="s">
        <v>69</v>
      </c>
      <c r="B38" s="55"/>
      <c r="C38" s="42" t="s">
        <v>70</v>
      </c>
      <c r="D38" s="60">
        <f>SUM(D40:D46)</f>
        <v>156000000</v>
      </c>
      <c r="E38" s="60">
        <f>SUM(E40:E46)</f>
        <v>0</v>
      </c>
      <c r="F38" s="60">
        <f>SUM(F40:F46)</f>
        <v>156000000</v>
      </c>
      <c r="G38" s="60">
        <f>G40+G41+G42+G43+G44+G45+G46</f>
        <v>14882655</v>
      </c>
      <c r="H38" s="60">
        <f>H40+H41+H42+H43+H44+H45+H46</f>
        <v>13126240.970000001</v>
      </c>
      <c r="I38" s="60">
        <f t="shared" ref="I38:R38" si="18">I40+I41+I42+I43+I44+I45+I46</f>
        <v>0</v>
      </c>
      <c r="J38" s="60">
        <f t="shared" si="18"/>
        <v>0</v>
      </c>
      <c r="K38" s="60">
        <f t="shared" si="18"/>
        <v>0</v>
      </c>
      <c r="L38" s="60">
        <f t="shared" si="18"/>
        <v>0</v>
      </c>
      <c r="M38" s="60">
        <f t="shared" si="18"/>
        <v>0</v>
      </c>
      <c r="N38" s="60">
        <f t="shared" si="18"/>
        <v>0</v>
      </c>
      <c r="O38" s="60">
        <f t="shared" si="18"/>
        <v>0</v>
      </c>
      <c r="P38" s="60">
        <f t="shared" si="18"/>
        <v>0</v>
      </c>
      <c r="Q38" s="60">
        <f t="shared" si="18"/>
        <v>0</v>
      </c>
      <c r="R38" s="60">
        <f t="shared" si="18"/>
        <v>0</v>
      </c>
      <c r="S38" s="60">
        <f>S40+S41+S42+S43+S44+S45+S46</f>
        <v>14047182.310000001</v>
      </c>
      <c r="T38" s="60">
        <f>T40+T41+T42+T43+T44+T45+T46</f>
        <v>9987971.6899999995</v>
      </c>
      <c r="U38" s="60">
        <f>U40+U41+U42+U43+U44+U45+U46</f>
        <v>13780225.35</v>
      </c>
      <c r="V38" s="86">
        <f>SUM(G38:U38)</f>
        <v>65824275.32</v>
      </c>
      <c r="W38"/>
      <c r="X38"/>
      <c r="Y38"/>
      <c r="Z38" s="11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Z38" s="1"/>
      <c r="BA38" s="1"/>
      <c r="BB38" s="1"/>
      <c r="BC38" s="1"/>
      <c r="BD38" s="1"/>
    </row>
    <row r="39" spans="1:56" ht="12.6" customHeight="1">
      <c r="A39" s="87"/>
      <c r="B39" s="55"/>
      <c r="C39" s="42"/>
      <c r="D39" s="59"/>
      <c r="E39" s="59"/>
      <c r="F39" s="59"/>
      <c r="G39" s="59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86">
        <f t="shared" si="12"/>
        <v>0</v>
      </c>
      <c r="W39"/>
      <c r="X39"/>
      <c r="Y39"/>
      <c r="Z39" s="11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Z39" s="1"/>
      <c r="BA39" s="1"/>
      <c r="BB39" s="1"/>
      <c r="BC39" s="1"/>
      <c r="BD39" s="1"/>
    </row>
    <row r="40" spans="1:56" ht="30.6" customHeight="1">
      <c r="A40" s="87"/>
      <c r="B40" s="56" t="s">
        <v>71</v>
      </c>
      <c r="C40" s="46" t="s">
        <v>72</v>
      </c>
      <c r="D40" s="61">
        <v>44000000</v>
      </c>
      <c r="E40" s="88">
        <v>0</v>
      </c>
      <c r="F40" s="61">
        <f>+D40+E40</f>
        <v>44000000</v>
      </c>
      <c r="G40" s="62">
        <v>4850000</v>
      </c>
      <c r="H40" s="62">
        <v>4137608.47</v>
      </c>
      <c r="I40" s="62"/>
      <c r="J40" s="62"/>
      <c r="K40" s="62"/>
      <c r="L40" s="62"/>
      <c r="M40" s="62"/>
      <c r="N40" s="62"/>
      <c r="O40" s="62"/>
      <c r="P40" s="62"/>
      <c r="Q40" s="62"/>
      <c r="R40" s="62"/>
      <c r="S40" s="62">
        <v>3321600</v>
      </c>
      <c r="T40" s="62">
        <v>939063</v>
      </c>
      <c r="U40" s="62">
        <v>4843050</v>
      </c>
      <c r="V40" s="89">
        <f>SUM(G40:U40)</f>
        <v>18091321.469999999</v>
      </c>
      <c r="W40"/>
      <c r="X40"/>
      <c r="Y40"/>
      <c r="Z40" s="11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Z40" s="1"/>
      <c r="BA40" s="1"/>
      <c r="BB40" s="1"/>
      <c r="BC40" s="1"/>
      <c r="BD40" s="1"/>
    </row>
    <row r="41" spans="1:56" ht="47.25" customHeight="1">
      <c r="A41" s="87"/>
      <c r="B41" s="56" t="s">
        <v>73</v>
      </c>
      <c r="C41" s="46" t="s">
        <v>74</v>
      </c>
      <c r="D41" s="62">
        <v>0</v>
      </c>
      <c r="E41" s="88">
        <v>0</v>
      </c>
      <c r="F41" s="61">
        <f t="shared" ref="F41:F45" si="19">+D41+E41</f>
        <v>0</v>
      </c>
      <c r="G41" s="62">
        <v>0</v>
      </c>
      <c r="H41" s="62">
        <v>0</v>
      </c>
      <c r="I41" s="62">
        <v>0</v>
      </c>
      <c r="J41" s="62">
        <v>0</v>
      </c>
      <c r="K41" s="62">
        <v>0</v>
      </c>
      <c r="L41" s="62">
        <v>0</v>
      </c>
      <c r="M41" s="62">
        <v>0</v>
      </c>
      <c r="N41" s="62">
        <v>0</v>
      </c>
      <c r="O41" s="62">
        <v>0</v>
      </c>
      <c r="P41" s="62">
        <v>0</v>
      </c>
      <c r="Q41" s="62">
        <v>0</v>
      </c>
      <c r="R41" s="62">
        <v>0</v>
      </c>
      <c r="S41" s="62"/>
      <c r="T41" s="62"/>
      <c r="U41" s="62"/>
      <c r="V41" s="89">
        <f t="shared" ref="V41:V47" si="20">SUM(G41:U41)</f>
        <v>0</v>
      </c>
      <c r="W41"/>
      <c r="X41"/>
      <c r="Y41"/>
      <c r="Z41" s="11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Z41" s="1"/>
      <c r="BA41" s="1"/>
      <c r="BB41" s="1"/>
      <c r="BC41" s="1"/>
      <c r="BD41" s="1"/>
    </row>
    <row r="42" spans="1:56" ht="52.5" customHeight="1">
      <c r="A42" s="87"/>
      <c r="B42" s="56" t="s">
        <v>75</v>
      </c>
      <c r="C42" s="46" t="s">
        <v>76</v>
      </c>
      <c r="D42" s="62">
        <v>0</v>
      </c>
      <c r="E42" s="88">
        <v>0</v>
      </c>
      <c r="F42" s="61">
        <f t="shared" si="19"/>
        <v>0</v>
      </c>
      <c r="G42" s="62">
        <v>0</v>
      </c>
      <c r="H42" s="62">
        <v>0</v>
      </c>
      <c r="I42" s="62">
        <v>0</v>
      </c>
      <c r="J42" s="62">
        <v>0</v>
      </c>
      <c r="K42" s="62">
        <v>0</v>
      </c>
      <c r="L42" s="62">
        <v>0</v>
      </c>
      <c r="M42" s="62">
        <v>0</v>
      </c>
      <c r="N42" s="62">
        <v>0</v>
      </c>
      <c r="O42" s="62">
        <v>0</v>
      </c>
      <c r="P42" s="62">
        <v>0</v>
      </c>
      <c r="Q42" s="62">
        <v>0</v>
      </c>
      <c r="R42" s="62">
        <v>0</v>
      </c>
      <c r="S42" s="62"/>
      <c r="T42" s="62"/>
      <c r="U42" s="62"/>
      <c r="V42" s="89">
        <f t="shared" si="20"/>
        <v>0</v>
      </c>
      <c r="W42"/>
      <c r="X42"/>
      <c r="Y42"/>
      <c r="Z42" s="11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Z42" s="1"/>
      <c r="BA42" s="1"/>
      <c r="BB42" s="1"/>
      <c r="BC42" s="1"/>
      <c r="BD42" s="1"/>
    </row>
    <row r="43" spans="1:56" ht="51" customHeight="1">
      <c r="A43" s="87"/>
      <c r="B43" s="56" t="s">
        <v>77</v>
      </c>
      <c r="C43" s="46" t="s">
        <v>78</v>
      </c>
      <c r="D43" s="62">
        <v>0</v>
      </c>
      <c r="E43" s="88">
        <v>0</v>
      </c>
      <c r="F43" s="61">
        <f t="shared" si="19"/>
        <v>0</v>
      </c>
      <c r="G43" s="62">
        <v>0</v>
      </c>
      <c r="H43" s="62">
        <v>0</v>
      </c>
      <c r="I43" s="62">
        <v>0</v>
      </c>
      <c r="J43" s="62">
        <v>0</v>
      </c>
      <c r="K43" s="62">
        <v>0</v>
      </c>
      <c r="L43" s="62">
        <v>0</v>
      </c>
      <c r="M43" s="62">
        <v>0</v>
      </c>
      <c r="N43" s="62">
        <v>0</v>
      </c>
      <c r="O43" s="62">
        <v>0</v>
      </c>
      <c r="P43" s="62">
        <v>0</v>
      </c>
      <c r="Q43" s="62">
        <v>0</v>
      </c>
      <c r="R43" s="62">
        <v>0</v>
      </c>
      <c r="S43" s="62"/>
      <c r="T43" s="62"/>
      <c r="U43" s="62"/>
      <c r="V43" s="89">
        <f t="shared" si="20"/>
        <v>0</v>
      </c>
      <c r="W43"/>
      <c r="X43"/>
      <c r="Y43"/>
      <c r="Z43" s="11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Z43" s="1"/>
      <c r="BA43" s="1"/>
      <c r="BB43" s="1"/>
      <c r="BC43" s="1"/>
      <c r="BD43" s="1"/>
    </row>
    <row r="44" spans="1:56" ht="54.75" customHeight="1">
      <c r="A44" s="87"/>
      <c r="B44" s="56" t="s">
        <v>79</v>
      </c>
      <c r="C44" s="46" t="s">
        <v>168</v>
      </c>
      <c r="D44" s="62">
        <v>0</v>
      </c>
      <c r="E44" s="88">
        <v>0</v>
      </c>
      <c r="F44" s="61">
        <f t="shared" si="19"/>
        <v>0</v>
      </c>
      <c r="G44" s="62">
        <v>0</v>
      </c>
      <c r="H44" s="62">
        <v>0</v>
      </c>
      <c r="I44" s="62">
        <v>0</v>
      </c>
      <c r="J44" s="62">
        <v>0</v>
      </c>
      <c r="K44" s="62">
        <v>0</v>
      </c>
      <c r="L44" s="62">
        <v>0</v>
      </c>
      <c r="M44" s="62">
        <v>0</v>
      </c>
      <c r="N44" s="62">
        <v>0</v>
      </c>
      <c r="O44" s="62">
        <v>0</v>
      </c>
      <c r="P44" s="62">
        <v>0</v>
      </c>
      <c r="Q44" s="62">
        <v>0</v>
      </c>
      <c r="R44" s="62">
        <v>0</v>
      </c>
      <c r="S44" s="62"/>
      <c r="T44" s="62"/>
      <c r="U44" s="62"/>
      <c r="V44" s="89">
        <f t="shared" si="20"/>
        <v>0</v>
      </c>
      <c r="W44"/>
      <c r="X44"/>
      <c r="Y44"/>
      <c r="Z44" s="11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Z44" s="1"/>
      <c r="BA44" s="1"/>
      <c r="BB44" s="1"/>
      <c r="BC44" s="1"/>
      <c r="BD44" s="1"/>
    </row>
    <row r="45" spans="1:56" ht="42" customHeight="1">
      <c r="A45" s="87"/>
      <c r="B45" s="56" t="s">
        <v>80</v>
      </c>
      <c r="C45" s="46" t="s">
        <v>81</v>
      </c>
      <c r="D45" s="61">
        <v>28000000</v>
      </c>
      <c r="E45" s="88">
        <v>0</v>
      </c>
      <c r="F45" s="61">
        <f t="shared" si="19"/>
        <v>28000000</v>
      </c>
      <c r="G45" s="62">
        <v>3032655</v>
      </c>
      <c r="H45" s="62">
        <v>1988632.5</v>
      </c>
      <c r="I45" s="62"/>
      <c r="J45" s="62"/>
      <c r="K45" s="62"/>
      <c r="L45" s="62"/>
      <c r="M45" s="62"/>
      <c r="N45" s="62"/>
      <c r="O45" s="62"/>
      <c r="P45" s="62"/>
      <c r="Q45" s="62"/>
      <c r="R45" s="62"/>
      <c r="S45" s="62">
        <v>3725582.31</v>
      </c>
      <c r="T45" s="62">
        <v>2048908.69</v>
      </c>
      <c r="U45" s="62">
        <v>1937175.35</v>
      </c>
      <c r="V45" s="89">
        <f>SUM(G45:U45)</f>
        <v>12732953.85</v>
      </c>
      <c r="W45"/>
      <c r="X45"/>
      <c r="Y45"/>
      <c r="Z45" s="10"/>
      <c r="AZ45" s="1"/>
      <c r="BA45" s="1"/>
      <c r="BB45" s="1"/>
      <c r="BC45" s="1"/>
      <c r="BD45" s="1"/>
    </row>
    <row r="46" spans="1:56" ht="50.25" customHeight="1">
      <c r="A46" s="87"/>
      <c r="B46" s="56" t="s">
        <v>82</v>
      </c>
      <c r="C46" s="46" t="s">
        <v>83</v>
      </c>
      <c r="D46" s="62">
        <v>84000000</v>
      </c>
      <c r="E46" s="88">
        <v>0</v>
      </c>
      <c r="F46" s="61">
        <f t="shared" ref="F46" si="21">+D46+E46</f>
        <v>84000000</v>
      </c>
      <c r="G46" s="62">
        <v>7000000</v>
      </c>
      <c r="H46" s="62">
        <v>7000000</v>
      </c>
      <c r="I46" s="62">
        <v>0</v>
      </c>
      <c r="J46" s="62">
        <v>0</v>
      </c>
      <c r="K46" s="62">
        <v>0</v>
      </c>
      <c r="L46" s="62">
        <v>0</v>
      </c>
      <c r="M46" s="62">
        <v>0</v>
      </c>
      <c r="N46" s="62">
        <v>0</v>
      </c>
      <c r="O46" s="62">
        <v>0</v>
      </c>
      <c r="P46" s="62">
        <v>0</v>
      </c>
      <c r="Q46" s="62">
        <v>0</v>
      </c>
      <c r="R46" s="62">
        <v>0</v>
      </c>
      <c r="S46" s="62">
        <v>7000000</v>
      </c>
      <c r="T46" s="62">
        <v>7000000</v>
      </c>
      <c r="U46" s="62">
        <v>7000000</v>
      </c>
      <c r="V46" s="89">
        <f>SUM(G46:U46)</f>
        <v>35000000</v>
      </c>
      <c r="W46"/>
      <c r="X46"/>
      <c r="Y46"/>
      <c r="Z46" s="11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Z46" s="1"/>
      <c r="BA46" s="1"/>
      <c r="BB46" s="1"/>
      <c r="BC46" s="1"/>
      <c r="BD46" s="1"/>
    </row>
    <row r="47" spans="1:56" ht="27">
      <c r="A47" s="87"/>
      <c r="B47" s="55"/>
      <c r="C47" s="46"/>
      <c r="D47" s="65"/>
      <c r="E47" s="65"/>
      <c r="F47" s="65"/>
      <c r="G47" s="65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2"/>
      <c r="U47" s="62"/>
      <c r="V47" s="89">
        <f t="shared" si="20"/>
        <v>0</v>
      </c>
      <c r="W47"/>
      <c r="X47"/>
      <c r="Y47"/>
      <c r="Z47" s="11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Z47" s="1"/>
      <c r="BA47" s="1"/>
      <c r="BB47" s="1"/>
      <c r="BC47" s="1"/>
      <c r="BD47" s="1"/>
    </row>
    <row r="48" spans="1:56" ht="27">
      <c r="A48" s="84" t="s">
        <v>84</v>
      </c>
      <c r="B48" s="55"/>
      <c r="C48" s="42" t="s">
        <v>85</v>
      </c>
      <c r="D48" s="66">
        <f t="shared" ref="D48:I48" si="22">SUM(D50:D56)</f>
        <v>0</v>
      </c>
      <c r="E48" s="66">
        <f>SUM(E50:E56)</f>
        <v>0</v>
      </c>
      <c r="F48" s="66">
        <f t="shared" si="22"/>
        <v>0</v>
      </c>
      <c r="G48" s="66">
        <f t="shared" si="22"/>
        <v>0</v>
      </c>
      <c r="H48" s="66">
        <f t="shared" si="22"/>
        <v>0</v>
      </c>
      <c r="I48" s="66">
        <f t="shared" si="22"/>
        <v>0</v>
      </c>
      <c r="J48" s="66">
        <v>0</v>
      </c>
      <c r="K48" s="62">
        <v>0</v>
      </c>
      <c r="L48" s="62">
        <v>0</v>
      </c>
      <c r="M48" s="62">
        <v>0</v>
      </c>
      <c r="N48" s="62">
        <v>0</v>
      </c>
      <c r="O48" s="62">
        <v>0</v>
      </c>
      <c r="P48" s="62">
        <v>0</v>
      </c>
      <c r="Q48" s="62">
        <v>0</v>
      </c>
      <c r="R48" s="62">
        <v>0</v>
      </c>
      <c r="S48" s="66">
        <f t="shared" ref="S48:T48" si="23">SUM(S50:S56)</f>
        <v>0</v>
      </c>
      <c r="T48" s="66">
        <f t="shared" si="23"/>
        <v>0</v>
      </c>
      <c r="U48" s="66">
        <f t="shared" ref="U48" si="24">SUM(U50:U56)</f>
        <v>0</v>
      </c>
      <c r="V48" s="86">
        <f>SUM(G48:U48)</f>
        <v>0</v>
      </c>
      <c r="W48"/>
      <c r="X48"/>
      <c r="Y48"/>
      <c r="Z48" s="10"/>
      <c r="AZ48" s="1"/>
      <c r="BA48" s="1"/>
      <c r="BB48" s="1"/>
      <c r="BC48" s="1"/>
      <c r="BD48" s="1"/>
    </row>
    <row r="49" spans="1:56" ht="27">
      <c r="A49" s="87"/>
      <c r="B49" s="55"/>
      <c r="C49" s="42"/>
      <c r="D49" s="65"/>
      <c r="E49" s="65"/>
      <c r="F49" s="65"/>
      <c r="G49" s="65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89">
        <f>SUM(G49:U49)</f>
        <v>0</v>
      </c>
      <c r="W49"/>
      <c r="X49"/>
      <c r="Y49"/>
      <c r="Z49" s="10"/>
      <c r="AZ49" s="1"/>
      <c r="BA49" s="1"/>
      <c r="BB49" s="1"/>
      <c r="BC49" s="1"/>
      <c r="BD49" s="1"/>
    </row>
    <row r="50" spans="1:56" ht="38.25" customHeight="1">
      <c r="A50" s="87"/>
      <c r="B50" s="56" t="s">
        <v>86</v>
      </c>
      <c r="C50" s="46" t="s">
        <v>87</v>
      </c>
      <c r="D50" s="62">
        <v>0</v>
      </c>
      <c r="E50" s="88">
        <v>0</v>
      </c>
      <c r="F50" s="61">
        <f t="shared" ref="F50:F56" si="25">+D50+E50</f>
        <v>0</v>
      </c>
      <c r="G50" s="62">
        <v>0</v>
      </c>
      <c r="H50" s="62">
        <v>0</v>
      </c>
      <c r="I50" s="62">
        <v>0</v>
      </c>
      <c r="J50" s="62">
        <v>0</v>
      </c>
      <c r="K50" s="62">
        <v>0</v>
      </c>
      <c r="L50" s="62">
        <v>0</v>
      </c>
      <c r="M50" s="62">
        <v>0</v>
      </c>
      <c r="N50" s="62">
        <v>0</v>
      </c>
      <c r="O50" s="62">
        <v>0</v>
      </c>
      <c r="P50" s="62">
        <v>0</v>
      </c>
      <c r="Q50" s="62">
        <v>0</v>
      </c>
      <c r="R50" s="62">
        <v>0</v>
      </c>
      <c r="S50" s="62">
        <v>0</v>
      </c>
      <c r="T50" s="62">
        <v>0</v>
      </c>
      <c r="U50" s="62">
        <v>0</v>
      </c>
      <c r="V50" s="89">
        <f t="shared" ref="V50:V57" si="26">SUM(G50:U50)</f>
        <v>0</v>
      </c>
      <c r="W50"/>
      <c r="X50"/>
      <c r="Y50"/>
      <c r="Z50" s="10"/>
      <c r="AZ50" s="1"/>
      <c r="BA50" s="1"/>
      <c r="BB50" s="1"/>
      <c r="BC50" s="1"/>
      <c r="BD50" s="1"/>
    </row>
    <row r="51" spans="1:56" ht="42.75" customHeight="1">
      <c r="A51" s="87"/>
      <c r="B51" s="56" t="s">
        <v>88</v>
      </c>
      <c r="C51" s="46" t="s">
        <v>89</v>
      </c>
      <c r="D51" s="62">
        <v>0</v>
      </c>
      <c r="E51" s="88">
        <v>0</v>
      </c>
      <c r="F51" s="61">
        <f t="shared" si="25"/>
        <v>0</v>
      </c>
      <c r="G51" s="62">
        <v>0</v>
      </c>
      <c r="H51" s="62">
        <v>0</v>
      </c>
      <c r="I51" s="62">
        <v>0</v>
      </c>
      <c r="J51" s="62">
        <v>0</v>
      </c>
      <c r="K51" s="62">
        <v>0</v>
      </c>
      <c r="L51" s="62">
        <v>0</v>
      </c>
      <c r="M51" s="62">
        <v>0</v>
      </c>
      <c r="N51" s="62">
        <v>0</v>
      </c>
      <c r="O51" s="62">
        <v>0</v>
      </c>
      <c r="P51" s="62">
        <v>0</v>
      </c>
      <c r="Q51" s="62">
        <v>0</v>
      </c>
      <c r="R51" s="62">
        <v>0</v>
      </c>
      <c r="S51" s="62">
        <v>0</v>
      </c>
      <c r="T51" s="62">
        <v>0</v>
      </c>
      <c r="U51" s="62">
        <v>0</v>
      </c>
      <c r="V51" s="89">
        <f t="shared" si="26"/>
        <v>0</v>
      </c>
      <c r="W51"/>
      <c r="X51"/>
      <c r="Y51"/>
      <c r="Z51" s="10"/>
      <c r="AZ51" s="1"/>
      <c r="BA51" s="1"/>
      <c r="BB51" s="1"/>
      <c r="BC51" s="1"/>
      <c r="BD51" s="1"/>
    </row>
    <row r="52" spans="1:56" ht="48.75" customHeight="1">
      <c r="A52" s="87"/>
      <c r="B52" s="56" t="s">
        <v>90</v>
      </c>
      <c r="C52" s="46" t="s">
        <v>91</v>
      </c>
      <c r="D52" s="62">
        <v>0</v>
      </c>
      <c r="E52" s="88">
        <v>0</v>
      </c>
      <c r="F52" s="61">
        <f t="shared" si="25"/>
        <v>0</v>
      </c>
      <c r="G52" s="62">
        <v>0</v>
      </c>
      <c r="H52" s="62">
        <v>0</v>
      </c>
      <c r="I52" s="62">
        <v>0</v>
      </c>
      <c r="J52" s="62">
        <v>0</v>
      </c>
      <c r="K52" s="62">
        <v>0</v>
      </c>
      <c r="L52" s="62">
        <v>0</v>
      </c>
      <c r="M52" s="62">
        <v>0</v>
      </c>
      <c r="N52" s="62">
        <v>0</v>
      </c>
      <c r="O52" s="62">
        <v>0</v>
      </c>
      <c r="P52" s="62">
        <v>0</v>
      </c>
      <c r="Q52" s="62">
        <v>0</v>
      </c>
      <c r="R52" s="62">
        <v>0</v>
      </c>
      <c r="S52" s="62">
        <v>0</v>
      </c>
      <c r="T52" s="62">
        <v>0</v>
      </c>
      <c r="U52" s="62">
        <v>0</v>
      </c>
      <c r="V52" s="89">
        <f t="shared" si="26"/>
        <v>0</v>
      </c>
      <c r="W52"/>
      <c r="X52"/>
      <c r="Y52"/>
      <c r="Z52" s="14"/>
      <c r="AZ52" s="1"/>
      <c r="BA52" s="1"/>
      <c r="BB52" s="1"/>
      <c r="BC52" s="1"/>
      <c r="BD52" s="1"/>
    </row>
    <row r="53" spans="1:56" ht="51.75" customHeight="1">
      <c r="A53" s="87"/>
      <c r="B53" s="56" t="s">
        <v>92</v>
      </c>
      <c r="C53" s="46" t="s">
        <v>93</v>
      </c>
      <c r="D53" s="62">
        <v>0</v>
      </c>
      <c r="E53" s="88">
        <v>0</v>
      </c>
      <c r="F53" s="61">
        <f t="shared" si="25"/>
        <v>0</v>
      </c>
      <c r="G53" s="62">
        <v>0</v>
      </c>
      <c r="H53" s="62">
        <v>0</v>
      </c>
      <c r="I53" s="62">
        <v>0</v>
      </c>
      <c r="J53" s="62">
        <v>0</v>
      </c>
      <c r="K53" s="62">
        <v>0</v>
      </c>
      <c r="L53" s="62">
        <v>0</v>
      </c>
      <c r="M53" s="62">
        <v>0</v>
      </c>
      <c r="N53" s="62">
        <v>0</v>
      </c>
      <c r="O53" s="62">
        <v>0</v>
      </c>
      <c r="P53" s="62">
        <v>0</v>
      </c>
      <c r="Q53" s="62">
        <v>0</v>
      </c>
      <c r="R53" s="62">
        <v>0</v>
      </c>
      <c r="S53" s="62">
        <v>0</v>
      </c>
      <c r="T53" s="62">
        <v>0</v>
      </c>
      <c r="U53" s="62">
        <v>0</v>
      </c>
      <c r="V53" s="89">
        <f t="shared" si="26"/>
        <v>0</v>
      </c>
      <c r="W53"/>
      <c r="X53"/>
      <c r="Y53"/>
      <c r="Z53" s="10"/>
      <c r="AZ53" s="1"/>
      <c r="BA53" s="1"/>
      <c r="BB53" s="1"/>
      <c r="BC53" s="1"/>
      <c r="BD53" s="1"/>
    </row>
    <row r="54" spans="1:56" ht="47.25" customHeight="1">
      <c r="A54" s="87"/>
      <c r="B54" s="56" t="s">
        <v>94</v>
      </c>
      <c r="C54" s="46" t="s">
        <v>95</v>
      </c>
      <c r="D54" s="62">
        <v>0</v>
      </c>
      <c r="E54" s="88">
        <v>0</v>
      </c>
      <c r="F54" s="61">
        <f t="shared" si="25"/>
        <v>0</v>
      </c>
      <c r="G54" s="62">
        <v>0</v>
      </c>
      <c r="H54" s="62">
        <v>0</v>
      </c>
      <c r="I54" s="62">
        <v>0</v>
      </c>
      <c r="J54" s="62">
        <v>0</v>
      </c>
      <c r="K54" s="62">
        <v>0</v>
      </c>
      <c r="L54" s="62">
        <v>0</v>
      </c>
      <c r="M54" s="62">
        <v>0</v>
      </c>
      <c r="N54" s="62">
        <v>0</v>
      </c>
      <c r="O54" s="62">
        <v>0</v>
      </c>
      <c r="P54" s="62">
        <v>0</v>
      </c>
      <c r="Q54" s="62">
        <v>0</v>
      </c>
      <c r="R54" s="62">
        <v>0</v>
      </c>
      <c r="S54" s="62">
        <v>0</v>
      </c>
      <c r="T54" s="62">
        <v>0</v>
      </c>
      <c r="U54" s="62">
        <v>0</v>
      </c>
      <c r="V54" s="89">
        <f t="shared" si="26"/>
        <v>0</v>
      </c>
      <c r="W54"/>
      <c r="X54"/>
      <c r="Y54"/>
      <c r="Z54" s="10"/>
      <c r="AA54" s="15"/>
      <c r="AZ54" s="1"/>
      <c r="BA54" s="1"/>
      <c r="BB54" s="1"/>
      <c r="BC54" s="1"/>
      <c r="BD54" s="1"/>
    </row>
    <row r="55" spans="1:56" ht="37.5" customHeight="1">
      <c r="A55" s="87"/>
      <c r="B55" s="56" t="s">
        <v>96</v>
      </c>
      <c r="C55" s="46" t="s">
        <v>97</v>
      </c>
      <c r="D55" s="62">
        <v>0</v>
      </c>
      <c r="E55" s="88">
        <v>0</v>
      </c>
      <c r="F55" s="61">
        <f t="shared" si="25"/>
        <v>0</v>
      </c>
      <c r="G55" s="62">
        <v>0</v>
      </c>
      <c r="H55" s="62">
        <v>0</v>
      </c>
      <c r="I55" s="62">
        <v>0</v>
      </c>
      <c r="J55" s="62">
        <v>0</v>
      </c>
      <c r="K55" s="62">
        <v>0</v>
      </c>
      <c r="L55" s="62">
        <v>0</v>
      </c>
      <c r="M55" s="62">
        <v>0</v>
      </c>
      <c r="N55" s="62">
        <v>0</v>
      </c>
      <c r="O55" s="62">
        <v>0</v>
      </c>
      <c r="P55" s="62">
        <v>0</v>
      </c>
      <c r="Q55" s="62">
        <v>0</v>
      </c>
      <c r="R55" s="62">
        <v>0</v>
      </c>
      <c r="S55" s="62">
        <v>0</v>
      </c>
      <c r="T55" s="62">
        <v>0</v>
      </c>
      <c r="U55" s="62">
        <v>0</v>
      </c>
      <c r="V55" s="89">
        <f t="shared" si="26"/>
        <v>0</v>
      </c>
      <c r="W55"/>
      <c r="X55"/>
      <c r="Y55"/>
      <c r="Z55" s="10"/>
      <c r="AZ55" s="1"/>
      <c r="BA55" s="1"/>
      <c r="BB55" s="1"/>
      <c r="BC55" s="1"/>
      <c r="BD55" s="1"/>
    </row>
    <row r="56" spans="1:56" ht="43.5" customHeight="1">
      <c r="A56" s="87"/>
      <c r="B56" s="56" t="s">
        <v>98</v>
      </c>
      <c r="C56" s="46" t="s">
        <v>99</v>
      </c>
      <c r="D56" s="62">
        <v>0</v>
      </c>
      <c r="E56" s="88">
        <v>0</v>
      </c>
      <c r="F56" s="61">
        <f t="shared" si="25"/>
        <v>0</v>
      </c>
      <c r="G56" s="62">
        <v>0</v>
      </c>
      <c r="H56" s="62">
        <v>0</v>
      </c>
      <c r="I56" s="62">
        <v>0</v>
      </c>
      <c r="J56" s="62">
        <v>0</v>
      </c>
      <c r="K56" s="62">
        <v>0</v>
      </c>
      <c r="L56" s="62">
        <v>0</v>
      </c>
      <c r="M56" s="62">
        <v>0</v>
      </c>
      <c r="N56" s="62">
        <v>0</v>
      </c>
      <c r="O56" s="62">
        <v>0</v>
      </c>
      <c r="P56" s="62">
        <v>0</v>
      </c>
      <c r="Q56" s="62">
        <v>0</v>
      </c>
      <c r="R56" s="62">
        <v>0</v>
      </c>
      <c r="S56" s="62">
        <v>0</v>
      </c>
      <c r="T56" s="62">
        <v>0</v>
      </c>
      <c r="U56" s="62">
        <v>0</v>
      </c>
      <c r="V56" s="89">
        <f t="shared" si="26"/>
        <v>0</v>
      </c>
      <c r="W56"/>
      <c r="X56"/>
      <c r="Y56"/>
      <c r="Z56" s="10"/>
      <c r="AZ56" s="1"/>
      <c r="BA56" s="1"/>
      <c r="BB56" s="1"/>
      <c r="BC56" s="1"/>
      <c r="BD56" s="1"/>
    </row>
    <row r="57" spans="1:56" ht="27">
      <c r="A57" s="87"/>
      <c r="B57" s="55"/>
      <c r="C57" s="46"/>
      <c r="D57" s="65"/>
      <c r="E57" s="65"/>
      <c r="F57" s="65"/>
      <c r="G57" s="65"/>
      <c r="H57" s="67"/>
      <c r="I57" s="67"/>
      <c r="J57" s="67"/>
      <c r="K57" s="67"/>
      <c r="L57" s="67"/>
      <c r="M57" s="67"/>
      <c r="N57" s="67"/>
      <c r="O57" s="67"/>
      <c r="P57" s="67"/>
      <c r="Q57" s="67"/>
      <c r="R57" s="67"/>
      <c r="S57" s="67"/>
      <c r="T57" s="67"/>
      <c r="U57" s="67"/>
      <c r="V57" s="89">
        <f t="shared" si="26"/>
        <v>0</v>
      </c>
      <c r="W57"/>
      <c r="X57"/>
      <c r="Y57"/>
      <c r="Z57" s="10"/>
      <c r="AZ57" s="1"/>
      <c r="BA57" s="1"/>
      <c r="BB57" s="1"/>
      <c r="BC57" s="1"/>
      <c r="BD57" s="1"/>
    </row>
    <row r="58" spans="1:56" ht="27">
      <c r="A58" s="91" t="s">
        <v>100</v>
      </c>
      <c r="B58" s="55"/>
      <c r="C58" s="42" t="s">
        <v>101</v>
      </c>
      <c r="D58" s="60">
        <f>SUM(D60:D68)</f>
        <v>1557632376</v>
      </c>
      <c r="E58" s="60">
        <f>SUM(E60:E68)</f>
        <v>-4000000</v>
      </c>
      <c r="F58" s="60">
        <f>SUM(F60:F68)</f>
        <v>1553632376</v>
      </c>
      <c r="G58" s="60">
        <f>G60+G61+G62+G63+G64+G65+G66+G67+G68</f>
        <v>10894802.98</v>
      </c>
      <c r="H58" s="60">
        <f>H60+H61+H62+H63+H64+H65+H66+H67+H68</f>
        <v>26863812.079999998</v>
      </c>
      <c r="I58" s="60">
        <f t="shared" ref="I58:R58" si="27">I60+I61+I62+I63+I64+I65+I66+I67+I68</f>
        <v>0</v>
      </c>
      <c r="J58" s="60">
        <f t="shared" si="27"/>
        <v>0</v>
      </c>
      <c r="K58" s="60">
        <f t="shared" si="27"/>
        <v>0</v>
      </c>
      <c r="L58" s="60">
        <f t="shared" si="27"/>
        <v>0</v>
      </c>
      <c r="M58" s="60">
        <f t="shared" si="27"/>
        <v>0</v>
      </c>
      <c r="N58" s="60">
        <f t="shared" si="27"/>
        <v>0</v>
      </c>
      <c r="O58" s="60">
        <f t="shared" si="27"/>
        <v>0</v>
      </c>
      <c r="P58" s="60">
        <f t="shared" si="27"/>
        <v>0</v>
      </c>
      <c r="Q58" s="60">
        <f t="shared" si="27"/>
        <v>0</v>
      </c>
      <c r="R58" s="60">
        <f t="shared" si="27"/>
        <v>0</v>
      </c>
      <c r="S58" s="60">
        <f>S60+S61+S62+S63+S64+S65+S66+S67+S68</f>
        <v>18521708.890000001</v>
      </c>
      <c r="T58" s="60">
        <f>T60+T61+T62+T63+T64+T65+T66+T67+T68</f>
        <v>37327706.200000003</v>
      </c>
      <c r="U58" s="60">
        <f>U60+U61+U62+U63+U64+U65+U66+U67+U68</f>
        <v>171913.08000000002</v>
      </c>
      <c r="V58" s="86">
        <f>SUM(G58:U58)</f>
        <v>93779943.230000004</v>
      </c>
      <c r="W58"/>
      <c r="X58"/>
      <c r="Y58"/>
      <c r="Z58" s="10"/>
      <c r="AZ58" s="1"/>
      <c r="BA58" s="1"/>
      <c r="BB58" s="1"/>
      <c r="BC58" s="1"/>
      <c r="BD58" s="1"/>
    </row>
    <row r="59" spans="1:56" ht="27">
      <c r="A59" s="87"/>
      <c r="B59" s="55"/>
      <c r="C59" s="42"/>
      <c r="D59" s="59"/>
      <c r="E59" s="59"/>
      <c r="F59" s="59"/>
      <c r="G59" s="59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86">
        <f>SUM(G59:U59)</f>
        <v>0</v>
      </c>
      <c r="W59"/>
      <c r="X59"/>
      <c r="Y59"/>
      <c r="Z59" s="10"/>
      <c r="AZ59" s="1"/>
      <c r="BA59" s="1"/>
      <c r="BB59" s="1"/>
      <c r="BC59" s="1"/>
      <c r="BD59" s="1"/>
    </row>
    <row r="60" spans="1:56" ht="27">
      <c r="A60" s="87"/>
      <c r="B60" s="55" t="s">
        <v>102</v>
      </c>
      <c r="C60" s="46" t="s">
        <v>103</v>
      </c>
      <c r="D60" s="61">
        <v>84960384</v>
      </c>
      <c r="E60" s="90">
        <v>0</v>
      </c>
      <c r="F60" s="61">
        <f>+D60+E60</f>
        <v>84960384</v>
      </c>
      <c r="G60" s="62">
        <v>864394.93</v>
      </c>
      <c r="H60" s="62">
        <v>4124417.65</v>
      </c>
      <c r="I60" s="62"/>
      <c r="J60" s="62"/>
      <c r="K60" s="62"/>
      <c r="L60" s="62"/>
      <c r="M60" s="62"/>
      <c r="N60" s="62"/>
      <c r="O60" s="62"/>
      <c r="P60" s="62"/>
      <c r="Q60" s="62"/>
      <c r="R60" s="62"/>
      <c r="S60" s="62">
        <v>7124562.8700000001</v>
      </c>
      <c r="T60" s="62">
        <v>347038</v>
      </c>
      <c r="U60" s="62">
        <v>112913.08</v>
      </c>
      <c r="V60" s="89">
        <f>SUM(G60:U60)</f>
        <v>12573326.529999999</v>
      </c>
      <c r="W60"/>
      <c r="X60"/>
      <c r="Y60"/>
      <c r="Z60" s="11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Z60" s="1"/>
      <c r="BA60" s="1"/>
      <c r="BB60" s="1"/>
      <c r="BC60" s="1"/>
      <c r="BD60" s="1"/>
    </row>
    <row r="61" spans="1:56" ht="39" customHeight="1">
      <c r="A61" s="87"/>
      <c r="B61" s="56" t="s">
        <v>104</v>
      </c>
      <c r="C61" s="46" t="s">
        <v>105</v>
      </c>
      <c r="D61" s="61">
        <v>22637155</v>
      </c>
      <c r="E61" s="90">
        <v>0</v>
      </c>
      <c r="F61" s="61">
        <f t="shared" ref="F61:F68" si="28">+D61+E61</f>
        <v>22637155</v>
      </c>
      <c r="G61" s="62">
        <v>121150.95</v>
      </c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>
        <v>58728.6</v>
      </c>
      <c r="T61" s="62">
        <v>30668.2</v>
      </c>
      <c r="U61" s="62"/>
      <c r="V61" s="89">
        <f t="shared" ref="V61:V62" si="29">SUM(G61:U61)</f>
        <v>210547.75</v>
      </c>
      <c r="W61"/>
      <c r="X61"/>
      <c r="Y61"/>
      <c r="Z61" s="11"/>
      <c r="AA61" s="12"/>
      <c r="AB61" s="12"/>
      <c r="AC61" s="12"/>
      <c r="AZ61" s="1"/>
      <c r="BA61" s="1"/>
      <c r="BB61" s="1"/>
      <c r="BC61" s="1"/>
      <c r="BD61" s="1"/>
    </row>
    <row r="62" spans="1:56" ht="48.75" customHeight="1">
      <c r="A62" s="87"/>
      <c r="B62" s="56" t="s">
        <v>106</v>
      </c>
      <c r="C62" s="46" t="s">
        <v>107</v>
      </c>
      <c r="D62" s="61">
        <v>3600000</v>
      </c>
      <c r="E62" s="90">
        <v>47000000</v>
      </c>
      <c r="F62" s="61">
        <f t="shared" si="28"/>
        <v>50600000</v>
      </c>
      <c r="G62" s="62">
        <v>0</v>
      </c>
      <c r="H62" s="62"/>
      <c r="I62" s="62"/>
      <c r="J62" s="62"/>
      <c r="K62" s="62"/>
      <c r="L62" s="62"/>
      <c r="M62" s="62"/>
      <c r="N62" s="62"/>
      <c r="O62" s="62"/>
      <c r="P62" s="62"/>
      <c r="Q62" s="62"/>
      <c r="R62" s="62"/>
      <c r="S62" s="62"/>
      <c r="T62" s="62"/>
      <c r="U62" s="62"/>
      <c r="V62" s="89">
        <f t="shared" si="29"/>
        <v>0</v>
      </c>
      <c r="W62"/>
      <c r="X62"/>
      <c r="Y62"/>
      <c r="Z62" s="11"/>
      <c r="AA62" s="12"/>
      <c r="AB62" s="12"/>
      <c r="AC62" s="12"/>
      <c r="AZ62" s="1"/>
      <c r="BA62" s="1"/>
      <c r="BB62" s="1"/>
      <c r="BC62" s="1"/>
      <c r="BD62" s="1"/>
    </row>
    <row r="63" spans="1:56" ht="48.75" customHeight="1">
      <c r="A63" s="87"/>
      <c r="B63" s="56" t="s">
        <v>108</v>
      </c>
      <c r="C63" s="46" t="s">
        <v>109</v>
      </c>
      <c r="D63" s="61">
        <v>138623000</v>
      </c>
      <c r="E63" s="90">
        <v>0</v>
      </c>
      <c r="F63" s="61">
        <f t="shared" si="28"/>
        <v>138623000</v>
      </c>
      <c r="G63" s="62">
        <v>0</v>
      </c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>
        <v>99054</v>
      </c>
      <c r="T63" s="62"/>
      <c r="U63" s="62"/>
      <c r="V63" s="89">
        <f>SUM(G63:U63)</f>
        <v>99054</v>
      </c>
      <c r="W63"/>
      <c r="X63"/>
      <c r="Y63"/>
      <c r="Z63" s="11"/>
      <c r="AA63" s="12"/>
      <c r="AF63" s="16"/>
      <c r="AZ63" s="1"/>
      <c r="BA63" s="1"/>
      <c r="BB63" s="1"/>
      <c r="BC63" s="1"/>
      <c r="BD63" s="1"/>
    </row>
    <row r="64" spans="1:56" ht="42" customHeight="1">
      <c r="A64" s="87"/>
      <c r="B64" s="56" t="s">
        <v>110</v>
      </c>
      <c r="C64" s="46" t="s">
        <v>111</v>
      </c>
      <c r="D64" s="61">
        <v>1006194049</v>
      </c>
      <c r="E64" s="90">
        <f>3000000-13000000-77000000-7000000</f>
        <v>-94000000</v>
      </c>
      <c r="F64" s="61">
        <f t="shared" si="28"/>
        <v>912194049</v>
      </c>
      <c r="G64" s="62">
        <v>9909257.0999999996</v>
      </c>
      <c r="H64" s="62">
        <v>22739394.43</v>
      </c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>
        <v>11239363.42</v>
      </c>
      <c r="T64" s="62">
        <v>36950000</v>
      </c>
      <c r="U64" s="62"/>
      <c r="V64" s="89">
        <f t="shared" ref="V64:V69" si="30">SUM(G64:U64)</f>
        <v>80838014.950000003</v>
      </c>
      <c r="W64"/>
      <c r="X64"/>
      <c r="Y64"/>
      <c r="Z64" s="11"/>
      <c r="AA64" s="12"/>
      <c r="AZ64" s="1"/>
      <c r="BA64" s="1"/>
      <c r="BB64" s="1"/>
      <c r="BC64" s="1"/>
      <c r="BD64" s="1"/>
    </row>
    <row r="65" spans="1:56" ht="40.5" customHeight="1">
      <c r="A65" s="87"/>
      <c r="B65" s="55" t="s">
        <v>112</v>
      </c>
      <c r="C65" s="46" t="s">
        <v>113</v>
      </c>
      <c r="D65" s="61">
        <v>4003470</v>
      </c>
      <c r="E65" s="90">
        <v>13000000</v>
      </c>
      <c r="F65" s="61">
        <f t="shared" si="28"/>
        <v>17003470</v>
      </c>
      <c r="G65" s="62">
        <v>0</v>
      </c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>
        <v>59000</v>
      </c>
      <c r="V65" s="89">
        <f t="shared" si="30"/>
        <v>59000</v>
      </c>
      <c r="W65"/>
      <c r="X65"/>
      <c r="Y65"/>
      <c r="Z65" s="11"/>
      <c r="AA65" s="12"/>
      <c r="AZ65" s="1"/>
      <c r="BA65" s="1"/>
      <c r="BB65" s="1"/>
      <c r="BC65" s="1"/>
      <c r="BD65" s="1"/>
    </row>
    <row r="66" spans="1:56" ht="37.5" customHeight="1">
      <c r="A66" s="87"/>
      <c r="B66" s="55" t="s">
        <v>114</v>
      </c>
      <c r="C66" s="46" t="s">
        <v>115</v>
      </c>
      <c r="D66" s="61">
        <v>0</v>
      </c>
      <c r="E66" s="90">
        <v>0</v>
      </c>
      <c r="F66" s="61">
        <f t="shared" si="28"/>
        <v>0</v>
      </c>
      <c r="G66" s="60">
        <v>0</v>
      </c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89">
        <f t="shared" si="30"/>
        <v>0</v>
      </c>
      <c r="W66"/>
      <c r="X66"/>
      <c r="Y66"/>
      <c r="Z66" s="11"/>
      <c r="AA66" s="12"/>
      <c r="AZ66" s="1"/>
      <c r="BA66" s="1"/>
      <c r="BB66" s="1"/>
      <c r="BC66" s="1"/>
      <c r="BD66" s="1"/>
    </row>
    <row r="67" spans="1:56" ht="27">
      <c r="A67" s="87"/>
      <c r="B67" s="55" t="s">
        <v>116</v>
      </c>
      <c r="C67" s="46" t="s">
        <v>117</v>
      </c>
      <c r="D67" s="61">
        <v>43200000</v>
      </c>
      <c r="E67" s="90">
        <v>30000000</v>
      </c>
      <c r="F67" s="61">
        <f>+D67+E67</f>
        <v>73200000</v>
      </c>
      <c r="G67" s="62">
        <v>0</v>
      </c>
      <c r="H67" s="62"/>
      <c r="I67" s="62"/>
      <c r="J67" s="62"/>
      <c r="K67" s="62"/>
      <c r="L67" s="62"/>
      <c r="M67" s="62"/>
      <c r="N67" s="62"/>
      <c r="O67" s="62"/>
      <c r="P67" s="62"/>
      <c r="Q67" s="62"/>
      <c r="R67" s="62"/>
      <c r="S67" s="62"/>
      <c r="T67" s="62"/>
      <c r="U67" s="62"/>
      <c r="V67" s="89">
        <f t="shared" si="30"/>
        <v>0</v>
      </c>
      <c r="W67"/>
      <c r="X67"/>
      <c r="Y67"/>
      <c r="Z67" s="11"/>
      <c r="AA67" s="12"/>
      <c r="AZ67" s="1"/>
      <c r="BA67" s="1"/>
      <c r="BB67" s="1"/>
      <c r="BC67" s="1"/>
      <c r="BD67" s="1"/>
    </row>
    <row r="68" spans="1:56" ht="50.25" customHeight="1">
      <c r="A68" s="87"/>
      <c r="B68" s="56" t="s">
        <v>118</v>
      </c>
      <c r="C68" s="46" t="s">
        <v>119</v>
      </c>
      <c r="D68" s="61">
        <v>254414318</v>
      </c>
      <c r="E68" s="90">
        <v>0</v>
      </c>
      <c r="F68" s="61">
        <f t="shared" si="28"/>
        <v>254414318</v>
      </c>
      <c r="G68" s="62">
        <v>0</v>
      </c>
      <c r="H68" s="62"/>
      <c r="I68" s="62"/>
      <c r="J68" s="62"/>
      <c r="K68" s="62"/>
      <c r="L68" s="62"/>
      <c r="M68" s="62"/>
      <c r="N68" s="62"/>
      <c r="O68" s="62"/>
      <c r="P68" s="62"/>
      <c r="Q68" s="62"/>
      <c r="R68" s="62"/>
      <c r="S68" s="62"/>
      <c r="T68" s="62"/>
      <c r="U68" s="62"/>
      <c r="V68" s="89">
        <f t="shared" si="30"/>
        <v>0</v>
      </c>
      <c r="W68"/>
      <c r="X68"/>
      <c r="Y68"/>
      <c r="Z68" s="11"/>
      <c r="AA68" s="12"/>
      <c r="AZ68" s="1"/>
      <c r="BA68" s="1"/>
      <c r="BB68" s="1"/>
      <c r="BC68" s="1"/>
      <c r="BD68" s="1"/>
    </row>
    <row r="69" spans="1:56" ht="27">
      <c r="A69" s="87"/>
      <c r="B69" s="55"/>
      <c r="C69" s="46"/>
      <c r="D69" s="68"/>
      <c r="E69" s="68"/>
      <c r="F69" s="68"/>
      <c r="G69" s="68"/>
      <c r="H69" s="69"/>
      <c r="I69" s="69"/>
      <c r="J69" s="69"/>
      <c r="K69" s="69"/>
      <c r="L69" s="69"/>
      <c r="M69" s="69"/>
      <c r="N69" s="69"/>
      <c r="O69" s="69"/>
      <c r="P69" s="69"/>
      <c r="Q69" s="69"/>
      <c r="R69" s="69"/>
      <c r="S69" s="69"/>
      <c r="T69" s="69"/>
      <c r="U69" s="69"/>
      <c r="V69" s="89">
        <f t="shared" si="30"/>
        <v>0</v>
      </c>
      <c r="W69"/>
      <c r="X69"/>
      <c r="Y69"/>
      <c r="Z69" s="11"/>
      <c r="AA69" s="12"/>
      <c r="AZ69" s="1"/>
      <c r="BA69" s="1"/>
      <c r="BB69" s="1"/>
      <c r="BC69" s="1"/>
      <c r="BD69" s="1"/>
    </row>
    <row r="70" spans="1:56" ht="27">
      <c r="A70" s="84" t="s">
        <v>120</v>
      </c>
      <c r="B70" s="55"/>
      <c r="C70" s="42" t="s">
        <v>121</v>
      </c>
      <c r="D70" s="60">
        <f t="shared" ref="D70:I70" si="31">SUM(D72:D75)</f>
        <v>67192825</v>
      </c>
      <c r="E70" s="59">
        <f>SUM(E72:E75)</f>
        <v>7000000</v>
      </c>
      <c r="F70" s="59">
        <f t="shared" si="31"/>
        <v>74192825</v>
      </c>
      <c r="G70" s="59">
        <f t="shared" si="31"/>
        <v>0</v>
      </c>
      <c r="H70" s="59">
        <f t="shared" si="31"/>
        <v>0</v>
      </c>
      <c r="I70" s="59">
        <f t="shared" si="31"/>
        <v>0</v>
      </c>
      <c r="J70" s="70">
        <v>0</v>
      </c>
      <c r="K70" s="60">
        <f>+K73</f>
        <v>0</v>
      </c>
      <c r="L70" s="70">
        <v>0</v>
      </c>
      <c r="M70" s="70">
        <v>0</v>
      </c>
      <c r="N70" s="70">
        <v>0</v>
      </c>
      <c r="O70" s="70">
        <v>0</v>
      </c>
      <c r="P70" s="70">
        <v>0</v>
      </c>
      <c r="Q70" s="70">
        <v>0</v>
      </c>
      <c r="R70" s="60">
        <f>R72+R73+R74+R75</f>
        <v>0</v>
      </c>
      <c r="S70" s="59">
        <f t="shared" ref="S70" si="32">SUM(S72:S75)</f>
        <v>0</v>
      </c>
      <c r="T70" s="59">
        <f>SUM(T72:T75)</f>
        <v>47123885.350000001</v>
      </c>
      <c r="U70" s="59">
        <f>SUM(U72:U75)</f>
        <v>0</v>
      </c>
      <c r="V70" s="86">
        <f>SUM(G70:U70)</f>
        <v>47123885.350000001</v>
      </c>
      <c r="W70"/>
      <c r="X70"/>
      <c r="Y70"/>
      <c r="Z70" s="11"/>
      <c r="AA70" s="12"/>
      <c r="AZ70" s="1"/>
      <c r="BA70" s="1"/>
      <c r="BB70" s="1"/>
      <c r="BC70" s="1"/>
      <c r="BD70" s="1"/>
    </row>
    <row r="71" spans="1:56" ht="27">
      <c r="A71" s="87"/>
      <c r="B71" s="55"/>
      <c r="C71" s="42"/>
      <c r="D71" s="66"/>
      <c r="E71" s="66"/>
      <c r="F71" s="66"/>
      <c r="G71" s="66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89">
        <f>SUM(G71:U71)</f>
        <v>0</v>
      </c>
      <c r="W71"/>
      <c r="X71"/>
      <c r="Y71"/>
      <c r="Z71" s="11"/>
      <c r="AA71" s="12"/>
      <c r="AZ71" s="1"/>
      <c r="BA71" s="1"/>
      <c r="BB71" s="1"/>
      <c r="BC71" s="1"/>
      <c r="BD71" s="1"/>
    </row>
    <row r="72" spans="1:56" ht="27">
      <c r="A72" s="87"/>
      <c r="B72" s="56" t="s">
        <v>122</v>
      </c>
      <c r="C72" s="46" t="s">
        <v>123</v>
      </c>
      <c r="D72" s="61">
        <v>26692825</v>
      </c>
      <c r="E72" s="88">
        <v>0</v>
      </c>
      <c r="F72" s="61">
        <f>+D72+E72</f>
        <v>26692825</v>
      </c>
      <c r="G72" s="62">
        <v>0</v>
      </c>
      <c r="H72" s="62">
        <v>0</v>
      </c>
      <c r="I72" s="62">
        <v>0</v>
      </c>
      <c r="J72" s="62">
        <v>0</v>
      </c>
      <c r="K72" s="62">
        <v>0</v>
      </c>
      <c r="L72" s="62">
        <v>0</v>
      </c>
      <c r="M72" s="62">
        <v>0</v>
      </c>
      <c r="N72" s="62">
        <v>0</v>
      </c>
      <c r="O72" s="62">
        <v>0</v>
      </c>
      <c r="P72" s="62">
        <v>0</v>
      </c>
      <c r="Q72" s="62">
        <v>0</v>
      </c>
      <c r="R72" s="62"/>
      <c r="S72" s="62">
        <v>0</v>
      </c>
      <c r="T72" s="62">
        <v>0</v>
      </c>
      <c r="U72" s="62">
        <v>0</v>
      </c>
      <c r="V72" s="89">
        <f t="shared" ref="V72:V73" si="33">SUM(G72:U72)</f>
        <v>0</v>
      </c>
      <c r="W72"/>
      <c r="X72"/>
      <c r="Y72"/>
      <c r="Z72" s="11"/>
      <c r="AA72" s="12"/>
      <c r="AZ72" s="1"/>
      <c r="BA72" s="1"/>
      <c r="BB72" s="1"/>
      <c r="BC72" s="1"/>
      <c r="BD72" s="1"/>
    </row>
    <row r="73" spans="1:56" ht="27">
      <c r="A73" s="87"/>
      <c r="B73" s="56" t="s">
        <v>124</v>
      </c>
      <c r="C73" s="46" t="s">
        <v>125</v>
      </c>
      <c r="D73" s="61">
        <v>40500000</v>
      </c>
      <c r="E73" s="88">
        <v>7000000</v>
      </c>
      <c r="F73" s="61">
        <f t="shared" ref="F73:F76" si="34">+D73+E73</f>
        <v>47500000</v>
      </c>
      <c r="G73" s="60">
        <v>0</v>
      </c>
      <c r="H73" s="60">
        <v>0</v>
      </c>
      <c r="I73" s="60"/>
      <c r="J73" s="60">
        <v>0</v>
      </c>
      <c r="K73" s="60"/>
      <c r="L73" s="60">
        <v>0</v>
      </c>
      <c r="M73" s="60">
        <v>0</v>
      </c>
      <c r="N73" s="60">
        <v>0</v>
      </c>
      <c r="O73" s="60">
        <v>0</v>
      </c>
      <c r="P73" s="60">
        <v>0</v>
      </c>
      <c r="Q73" s="60">
        <v>0</v>
      </c>
      <c r="R73" s="62"/>
      <c r="S73" s="60">
        <v>0</v>
      </c>
      <c r="T73" s="62">
        <v>47123885.350000001</v>
      </c>
      <c r="U73" s="62"/>
      <c r="V73" s="89">
        <f t="shared" si="33"/>
        <v>47123885.350000001</v>
      </c>
      <c r="W73"/>
      <c r="X73"/>
      <c r="Y73"/>
      <c r="Z73" s="11"/>
      <c r="AA73" s="12"/>
      <c r="AZ73" s="1"/>
      <c r="BA73" s="1"/>
      <c r="BB73" s="1"/>
      <c r="BC73" s="1"/>
      <c r="BD73" s="1"/>
    </row>
    <row r="74" spans="1:56" ht="27">
      <c r="A74" s="87"/>
      <c r="B74" s="56" t="s">
        <v>126</v>
      </c>
      <c r="C74" s="46" t="s">
        <v>127</v>
      </c>
      <c r="D74" s="60">
        <v>0</v>
      </c>
      <c r="E74" s="88">
        <v>0</v>
      </c>
      <c r="F74" s="61">
        <f t="shared" si="34"/>
        <v>0</v>
      </c>
      <c r="G74" s="60">
        <v>0</v>
      </c>
      <c r="H74" s="60">
        <v>0</v>
      </c>
      <c r="I74" s="60">
        <v>0</v>
      </c>
      <c r="J74" s="60">
        <v>0</v>
      </c>
      <c r="K74" s="60">
        <v>0</v>
      </c>
      <c r="L74" s="60">
        <v>0</v>
      </c>
      <c r="M74" s="60">
        <v>0</v>
      </c>
      <c r="N74" s="60">
        <v>0</v>
      </c>
      <c r="O74" s="60">
        <v>0</v>
      </c>
      <c r="P74" s="60">
        <v>0</v>
      </c>
      <c r="Q74" s="60">
        <v>0</v>
      </c>
      <c r="R74" s="60">
        <v>0</v>
      </c>
      <c r="S74" s="60">
        <v>0</v>
      </c>
      <c r="T74" s="60">
        <v>0</v>
      </c>
      <c r="U74" s="60">
        <v>0</v>
      </c>
      <c r="V74" s="89">
        <f>SUM(G74:U74)</f>
        <v>0</v>
      </c>
      <c r="W74"/>
      <c r="X74"/>
      <c r="Y74"/>
      <c r="Z74" s="11"/>
      <c r="AA74" s="12"/>
      <c r="AZ74" s="1"/>
      <c r="BA74" s="1"/>
      <c r="BB74" s="1"/>
      <c r="BC74" s="1"/>
      <c r="BD74" s="1"/>
    </row>
    <row r="75" spans="1:56" ht="60" customHeight="1">
      <c r="A75" s="87"/>
      <c r="B75" s="56" t="s">
        <v>128</v>
      </c>
      <c r="C75" s="46" t="s">
        <v>129</v>
      </c>
      <c r="D75" s="60">
        <v>0</v>
      </c>
      <c r="E75" s="88">
        <v>0</v>
      </c>
      <c r="F75" s="61">
        <f t="shared" si="34"/>
        <v>0</v>
      </c>
      <c r="G75" s="60">
        <v>0</v>
      </c>
      <c r="H75" s="60">
        <v>0</v>
      </c>
      <c r="I75" s="60">
        <v>0</v>
      </c>
      <c r="J75" s="60">
        <v>0</v>
      </c>
      <c r="K75" s="60">
        <v>0</v>
      </c>
      <c r="L75" s="60">
        <v>0</v>
      </c>
      <c r="M75" s="60">
        <v>0</v>
      </c>
      <c r="N75" s="60">
        <v>0</v>
      </c>
      <c r="O75" s="60">
        <v>0</v>
      </c>
      <c r="P75" s="60">
        <v>0</v>
      </c>
      <c r="Q75" s="60">
        <v>0</v>
      </c>
      <c r="R75" s="60">
        <v>0</v>
      </c>
      <c r="S75" s="60">
        <v>0</v>
      </c>
      <c r="T75" s="60">
        <v>0</v>
      </c>
      <c r="U75" s="60">
        <v>0</v>
      </c>
      <c r="V75" s="89">
        <f t="shared" ref="V75:V76" si="35">SUM(G75:U75)</f>
        <v>0</v>
      </c>
      <c r="W75"/>
      <c r="X75"/>
      <c r="Y75"/>
      <c r="Z75" s="11"/>
      <c r="AA75" s="12"/>
      <c r="AZ75" s="1"/>
      <c r="BA75" s="1"/>
      <c r="BB75" s="1"/>
      <c r="BC75" s="1"/>
      <c r="BD75" s="1"/>
    </row>
    <row r="76" spans="1:56" ht="27">
      <c r="A76" s="87"/>
      <c r="B76" s="55"/>
      <c r="C76" s="46"/>
      <c r="D76" s="66"/>
      <c r="E76" s="88"/>
      <c r="F76" s="61">
        <f t="shared" si="34"/>
        <v>0</v>
      </c>
      <c r="G76" s="66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89">
        <f t="shared" si="35"/>
        <v>0</v>
      </c>
      <c r="W76"/>
      <c r="X76"/>
      <c r="Y76"/>
      <c r="Z76" s="11"/>
      <c r="AA76" s="12"/>
      <c r="AZ76" s="1"/>
      <c r="BA76" s="1"/>
      <c r="BB76" s="1"/>
      <c r="BC76" s="1"/>
      <c r="BD76" s="1"/>
    </row>
    <row r="77" spans="1:56" ht="45">
      <c r="A77" s="91" t="s">
        <v>130</v>
      </c>
      <c r="B77" s="55"/>
      <c r="C77" s="42" t="s">
        <v>131</v>
      </c>
      <c r="D77" s="66">
        <f>SUM(D79:D80)</f>
        <v>0</v>
      </c>
      <c r="E77" s="66">
        <f>SUM(E79:E80)</f>
        <v>0</v>
      </c>
      <c r="F77" s="66">
        <f>SUM(F79:F80)</f>
        <v>0</v>
      </c>
      <c r="G77" s="66">
        <v>0</v>
      </c>
      <c r="H77" s="70">
        <v>0</v>
      </c>
      <c r="I77" s="70">
        <v>0</v>
      </c>
      <c r="J77" s="70">
        <v>0</v>
      </c>
      <c r="K77" s="70">
        <v>0</v>
      </c>
      <c r="L77" s="70">
        <v>0</v>
      </c>
      <c r="M77" s="70">
        <v>0</v>
      </c>
      <c r="N77" s="70">
        <v>0</v>
      </c>
      <c r="O77" s="70">
        <v>0</v>
      </c>
      <c r="P77" s="70">
        <v>0</v>
      </c>
      <c r="Q77" s="70">
        <v>0</v>
      </c>
      <c r="R77" s="60">
        <f>R79+R80</f>
        <v>0</v>
      </c>
      <c r="S77" s="70">
        <v>0</v>
      </c>
      <c r="T77" s="70">
        <v>0</v>
      </c>
      <c r="U77" s="70">
        <v>0</v>
      </c>
      <c r="V77" s="86">
        <f>SUM(G77:U77)</f>
        <v>0</v>
      </c>
      <c r="W77"/>
      <c r="X77"/>
      <c r="Y77"/>
      <c r="Z77" s="11"/>
      <c r="AA77" s="12"/>
      <c r="AZ77" s="1"/>
      <c r="BA77" s="1"/>
      <c r="BB77" s="1"/>
      <c r="BC77" s="1"/>
      <c r="BD77" s="1"/>
    </row>
    <row r="78" spans="1:56" ht="27">
      <c r="A78" s="87"/>
      <c r="B78" s="55"/>
      <c r="C78" s="42"/>
      <c r="D78" s="66"/>
      <c r="E78" s="66"/>
      <c r="F78" s="66"/>
      <c r="G78" s="66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89">
        <f>SUM(G78:U78)</f>
        <v>0</v>
      </c>
      <c r="W78"/>
      <c r="X78"/>
      <c r="Y78"/>
      <c r="Z78" s="11"/>
      <c r="AA78" s="12"/>
      <c r="AZ78" s="1"/>
      <c r="BA78" s="1"/>
      <c r="BB78" s="1"/>
      <c r="BC78" s="1"/>
      <c r="BD78" s="1"/>
    </row>
    <row r="79" spans="1:56" ht="27">
      <c r="A79" s="87"/>
      <c r="B79" s="55" t="s">
        <v>132</v>
      </c>
      <c r="C79" s="46" t="s">
        <v>133</v>
      </c>
      <c r="D79" s="60">
        <v>0</v>
      </c>
      <c r="E79" s="60">
        <v>0</v>
      </c>
      <c r="F79" s="61">
        <f>+D79+E79</f>
        <v>0</v>
      </c>
      <c r="G79" s="60">
        <v>0</v>
      </c>
      <c r="H79" s="60">
        <v>0</v>
      </c>
      <c r="I79" s="60">
        <v>0</v>
      </c>
      <c r="J79" s="60">
        <v>0</v>
      </c>
      <c r="K79" s="60">
        <v>0</v>
      </c>
      <c r="L79" s="60">
        <v>0</v>
      </c>
      <c r="M79" s="60">
        <v>0</v>
      </c>
      <c r="N79" s="60">
        <v>0</v>
      </c>
      <c r="O79" s="60">
        <v>0</v>
      </c>
      <c r="P79" s="60">
        <v>0</v>
      </c>
      <c r="Q79" s="60">
        <v>0</v>
      </c>
      <c r="R79" s="60">
        <v>0</v>
      </c>
      <c r="S79" s="60">
        <v>0</v>
      </c>
      <c r="T79" s="60">
        <v>0</v>
      </c>
      <c r="U79" s="60">
        <v>0</v>
      </c>
      <c r="V79" s="89">
        <f t="shared" ref="V79:V81" si="36">SUM(G79:U79)</f>
        <v>0</v>
      </c>
      <c r="W79"/>
      <c r="X79"/>
      <c r="Y79"/>
      <c r="Z79" s="11"/>
      <c r="AA79" s="12"/>
      <c r="AZ79" s="1"/>
      <c r="BA79" s="1"/>
      <c r="BB79" s="1"/>
      <c r="BC79" s="1"/>
      <c r="BD79" s="1"/>
    </row>
    <row r="80" spans="1:56" ht="45">
      <c r="A80" s="87"/>
      <c r="B80" s="56" t="s">
        <v>134</v>
      </c>
      <c r="C80" s="46" t="s">
        <v>169</v>
      </c>
      <c r="D80" s="60">
        <v>0</v>
      </c>
      <c r="E80" s="60">
        <v>0</v>
      </c>
      <c r="F80" s="61">
        <f>+D80+E80</f>
        <v>0</v>
      </c>
      <c r="G80" s="60">
        <v>0</v>
      </c>
      <c r="H80" s="60">
        <v>0</v>
      </c>
      <c r="I80" s="60">
        <v>0</v>
      </c>
      <c r="J80" s="60">
        <v>0</v>
      </c>
      <c r="K80" s="60">
        <v>0</v>
      </c>
      <c r="L80" s="60">
        <v>0</v>
      </c>
      <c r="M80" s="60">
        <v>0</v>
      </c>
      <c r="N80" s="60">
        <v>0</v>
      </c>
      <c r="O80" s="60">
        <v>0</v>
      </c>
      <c r="P80" s="60">
        <v>0</v>
      </c>
      <c r="Q80" s="60">
        <v>0</v>
      </c>
      <c r="R80" s="60">
        <v>0</v>
      </c>
      <c r="S80" s="60">
        <v>0</v>
      </c>
      <c r="T80" s="60">
        <v>0</v>
      </c>
      <c r="U80" s="60">
        <v>0</v>
      </c>
      <c r="V80" s="89">
        <f t="shared" si="36"/>
        <v>0</v>
      </c>
      <c r="W80"/>
      <c r="X80"/>
      <c r="Y80"/>
      <c r="Z80" s="11"/>
      <c r="AA80" s="12"/>
      <c r="AZ80" s="1"/>
      <c r="BA80" s="1"/>
      <c r="BB80" s="1"/>
      <c r="BC80" s="1"/>
      <c r="BD80" s="1"/>
    </row>
    <row r="81" spans="1:56" ht="27">
      <c r="A81" s="87"/>
      <c r="B81" s="55"/>
      <c r="C81" s="46"/>
      <c r="D81" s="66"/>
      <c r="E81" s="66"/>
      <c r="F81" s="66"/>
      <c r="G81" s="66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89">
        <f t="shared" si="36"/>
        <v>0</v>
      </c>
      <c r="W81"/>
      <c r="X81"/>
      <c r="Y81"/>
      <c r="Z81" s="11"/>
      <c r="AA81" s="12"/>
      <c r="AZ81" s="1"/>
      <c r="BA81" s="1"/>
      <c r="BB81" s="1"/>
      <c r="BC81" s="1"/>
      <c r="BD81" s="1"/>
    </row>
    <row r="82" spans="1:56" ht="27">
      <c r="A82" s="84" t="s">
        <v>135</v>
      </c>
      <c r="B82" s="55"/>
      <c r="C82" s="42" t="s">
        <v>136</v>
      </c>
      <c r="D82" s="66">
        <f>SUM(D84:D86)</f>
        <v>0</v>
      </c>
      <c r="E82" s="66">
        <f>SUM(E84:E86)</f>
        <v>0</v>
      </c>
      <c r="F82" s="66">
        <f>SUM(F84:F86)</f>
        <v>0</v>
      </c>
      <c r="G82" s="66">
        <v>0</v>
      </c>
      <c r="H82" s="70">
        <v>0</v>
      </c>
      <c r="I82" s="70">
        <v>0</v>
      </c>
      <c r="J82" s="70">
        <v>0</v>
      </c>
      <c r="K82" s="70">
        <v>0</v>
      </c>
      <c r="L82" s="70">
        <v>0</v>
      </c>
      <c r="M82" s="70">
        <v>0</v>
      </c>
      <c r="N82" s="70">
        <v>0</v>
      </c>
      <c r="O82" s="70">
        <v>0</v>
      </c>
      <c r="P82" s="70">
        <v>0</v>
      </c>
      <c r="Q82" s="70">
        <v>0</v>
      </c>
      <c r="R82" s="60">
        <f>R84+R85+R86</f>
        <v>0</v>
      </c>
      <c r="S82" s="70">
        <v>0</v>
      </c>
      <c r="T82" s="70">
        <v>0</v>
      </c>
      <c r="U82" s="70">
        <v>0</v>
      </c>
      <c r="V82" s="86">
        <f>SUM(G82:U82)</f>
        <v>0</v>
      </c>
      <c r="W82"/>
      <c r="X82"/>
      <c r="Y82"/>
      <c r="Z82" s="11"/>
      <c r="AA82" s="12"/>
      <c r="AZ82" s="1"/>
      <c r="BA82" s="1"/>
      <c r="BB82" s="1"/>
      <c r="BC82" s="1"/>
      <c r="BD82" s="1"/>
    </row>
    <row r="83" spans="1:56" ht="27">
      <c r="A83" s="87"/>
      <c r="B83" s="55"/>
      <c r="C83" s="42"/>
      <c r="D83" s="66"/>
      <c r="E83" s="66"/>
      <c r="F83" s="66"/>
      <c r="G83" s="66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89">
        <f>SUM(G83:U83)</f>
        <v>0</v>
      </c>
      <c r="W83"/>
      <c r="X83"/>
      <c r="Y83"/>
      <c r="Z83" s="11"/>
      <c r="AA83" s="12"/>
      <c r="AZ83" s="1"/>
      <c r="BA83" s="1"/>
      <c r="BB83" s="1"/>
      <c r="BC83" s="1"/>
      <c r="BD83" s="1"/>
    </row>
    <row r="84" spans="1:56" ht="27">
      <c r="A84" s="87"/>
      <c r="B84" s="56" t="s">
        <v>137</v>
      </c>
      <c r="C84" s="46" t="s">
        <v>138</v>
      </c>
      <c r="D84" s="60">
        <v>0</v>
      </c>
      <c r="E84" s="60">
        <v>0</v>
      </c>
      <c r="F84" s="61">
        <f>+D84+E84</f>
        <v>0</v>
      </c>
      <c r="G84" s="60">
        <v>0</v>
      </c>
      <c r="H84" s="60">
        <v>0</v>
      </c>
      <c r="I84" s="60">
        <v>0</v>
      </c>
      <c r="J84" s="60">
        <v>0</v>
      </c>
      <c r="K84" s="60">
        <v>0</v>
      </c>
      <c r="L84" s="60">
        <v>0</v>
      </c>
      <c r="M84" s="60">
        <v>0</v>
      </c>
      <c r="N84" s="60">
        <v>0</v>
      </c>
      <c r="O84" s="60">
        <v>0</v>
      </c>
      <c r="P84" s="60">
        <v>0</v>
      </c>
      <c r="Q84" s="60">
        <v>0</v>
      </c>
      <c r="R84" s="60">
        <v>0</v>
      </c>
      <c r="S84" s="60">
        <v>0</v>
      </c>
      <c r="T84" s="60">
        <v>0</v>
      </c>
      <c r="U84" s="60">
        <v>0</v>
      </c>
      <c r="V84" s="89">
        <f t="shared" ref="V84:V86" si="37">SUM(G84:U84)</f>
        <v>0</v>
      </c>
      <c r="W84"/>
      <c r="X84"/>
      <c r="Y84"/>
      <c r="Z84" s="11"/>
      <c r="AA84" s="12"/>
      <c r="AZ84" s="1"/>
      <c r="BA84" s="1"/>
      <c r="BB84" s="1"/>
      <c r="BC84" s="1"/>
      <c r="BD84" s="1"/>
    </row>
    <row r="85" spans="1:56" ht="27">
      <c r="A85" s="87"/>
      <c r="B85" s="56" t="s">
        <v>139</v>
      </c>
      <c r="C85" s="46" t="s">
        <v>140</v>
      </c>
      <c r="D85" s="60">
        <v>0</v>
      </c>
      <c r="E85" s="60">
        <v>0</v>
      </c>
      <c r="F85" s="61">
        <f>+D85+E85</f>
        <v>0</v>
      </c>
      <c r="G85" s="60">
        <v>0</v>
      </c>
      <c r="H85" s="60">
        <v>0</v>
      </c>
      <c r="I85" s="60">
        <v>0</v>
      </c>
      <c r="J85" s="60">
        <v>0</v>
      </c>
      <c r="K85" s="60">
        <v>0</v>
      </c>
      <c r="L85" s="60">
        <v>0</v>
      </c>
      <c r="M85" s="60">
        <v>0</v>
      </c>
      <c r="N85" s="60">
        <v>0</v>
      </c>
      <c r="O85" s="60">
        <v>0</v>
      </c>
      <c r="P85" s="60">
        <v>0</v>
      </c>
      <c r="Q85" s="60">
        <v>0</v>
      </c>
      <c r="R85" s="60">
        <v>0</v>
      </c>
      <c r="S85" s="60">
        <v>0</v>
      </c>
      <c r="T85" s="60">
        <v>0</v>
      </c>
      <c r="U85" s="60">
        <v>0</v>
      </c>
      <c r="V85" s="89">
        <f t="shared" si="37"/>
        <v>0</v>
      </c>
      <c r="W85"/>
      <c r="X85"/>
      <c r="Y85"/>
      <c r="Z85" s="11"/>
      <c r="AA85" s="12"/>
      <c r="AZ85" s="1"/>
      <c r="BA85" s="1"/>
      <c r="BB85" s="1"/>
      <c r="BC85" s="1"/>
      <c r="BD85" s="1"/>
    </row>
    <row r="86" spans="1:56" ht="45">
      <c r="A86" s="87"/>
      <c r="B86" s="56" t="s">
        <v>141</v>
      </c>
      <c r="C86" s="46" t="s">
        <v>142</v>
      </c>
      <c r="D86" s="60">
        <v>0</v>
      </c>
      <c r="E86" s="60">
        <v>0</v>
      </c>
      <c r="F86" s="61">
        <f>+D86+E86</f>
        <v>0</v>
      </c>
      <c r="G86" s="60">
        <v>0</v>
      </c>
      <c r="H86" s="60">
        <v>0</v>
      </c>
      <c r="I86" s="60">
        <v>0</v>
      </c>
      <c r="J86" s="60">
        <v>0</v>
      </c>
      <c r="K86" s="60">
        <v>0</v>
      </c>
      <c r="L86" s="60">
        <v>0</v>
      </c>
      <c r="M86" s="60">
        <v>0</v>
      </c>
      <c r="N86" s="60">
        <v>0</v>
      </c>
      <c r="O86" s="60">
        <v>0</v>
      </c>
      <c r="P86" s="60">
        <v>0</v>
      </c>
      <c r="Q86" s="60">
        <v>0</v>
      </c>
      <c r="R86" s="60">
        <v>0</v>
      </c>
      <c r="S86" s="60">
        <v>0</v>
      </c>
      <c r="T86" s="60">
        <v>0</v>
      </c>
      <c r="U86" s="60">
        <v>0</v>
      </c>
      <c r="V86" s="89">
        <f t="shared" si="37"/>
        <v>0</v>
      </c>
      <c r="W86"/>
      <c r="X86"/>
      <c r="Y86"/>
      <c r="Z86" s="11"/>
      <c r="AA86" s="12"/>
      <c r="AZ86" s="1"/>
      <c r="BA86" s="1"/>
      <c r="BB86" s="1"/>
      <c r="BC86" s="1"/>
      <c r="BD86" s="1"/>
    </row>
    <row r="87" spans="1:56" ht="5.45" customHeight="1">
      <c r="A87" s="87"/>
      <c r="B87" s="44"/>
      <c r="C87" s="46"/>
      <c r="D87" s="65"/>
      <c r="E87" s="65"/>
      <c r="F87" s="65"/>
      <c r="G87" s="65"/>
      <c r="H87" s="67"/>
      <c r="I87" s="67"/>
      <c r="J87" s="67"/>
      <c r="K87" s="67"/>
      <c r="L87" s="67"/>
      <c r="M87" s="67"/>
      <c r="N87" s="67"/>
      <c r="O87" s="67"/>
      <c r="P87" s="67"/>
      <c r="Q87" s="67"/>
      <c r="R87" s="67"/>
      <c r="S87" s="67"/>
      <c r="T87" s="67"/>
      <c r="U87" s="67"/>
      <c r="V87" s="86">
        <f t="shared" ref="V87:V98" si="38">SUM(G87:T87)</f>
        <v>0</v>
      </c>
      <c r="W87"/>
      <c r="X87"/>
      <c r="Y87"/>
      <c r="Z87" s="11"/>
      <c r="AA87" s="12"/>
      <c r="AZ87" s="1"/>
      <c r="BA87" s="1"/>
      <c r="BB87" s="1"/>
      <c r="BC87" s="1"/>
      <c r="BD87" s="1"/>
    </row>
    <row r="88" spans="1:56" ht="37.5" customHeight="1">
      <c r="A88" s="110" t="s">
        <v>164</v>
      </c>
      <c r="B88" s="111"/>
      <c r="C88" s="112"/>
      <c r="D88" s="71">
        <f>D6+D14+D26+D38+D58+D70</f>
        <v>8244393752</v>
      </c>
      <c r="E88" s="71">
        <f>E6+E14+E26+E38+E58+E70</f>
        <v>0</v>
      </c>
      <c r="F88" s="71">
        <f>F6+F14+F26+F38+F58+F70</f>
        <v>8244393752</v>
      </c>
      <c r="G88" s="71">
        <f>G6+G14+G26+G38+G58</f>
        <v>304989683.27000004</v>
      </c>
      <c r="H88" s="72">
        <f>H82+H77+H70+H58+H38+H26+H14+H6</f>
        <v>371039051.13</v>
      </c>
      <c r="I88" s="72">
        <f t="shared" ref="I88:O88" si="39">I82+I77+I70+I58+I38+I26+I14+I6</f>
        <v>0</v>
      </c>
      <c r="J88" s="72">
        <f t="shared" si="39"/>
        <v>0</v>
      </c>
      <c r="K88" s="72">
        <f>K82+K77+K70+K58+K38+K26+K14+K6</f>
        <v>0</v>
      </c>
      <c r="L88" s="72">
        <f t="shared" si="39"/>
        <v>0</v>
      </c>
      <c r="M88" s="72">
        <f t="shared" si="39"/>
        <v>0</v>
      </c>
      <c r="N88" s="72">
        <f t="shared" si="39"/>
        <v>0</v>
      </c>
      <c r="O88" s="72">
        <f t="shared" si="39"/>
        <v>0</v>
      </c>
      <c r="P88" s="72">
        <f t="shared" ref="P88:R88" si="40">P82+P77+P70+P58+P38+P26+P14+P6</f>
        <v>0</v>
      </c>
      <c r="Q88" s="72">
        <f t="shared" si="40"/>
        <v>0</v>
      </c>
      <c r="R88" s="72">
        <f t="shared" si="40"/>
        <v>0</v>
      </c>
      <c r="S88" s="72">
        <f>S82+S77+S70+S58+S38+S26+S14+S6</f>
        <v>371376480.08000004</v>
      </c>
      <c r="T88" s="72">
        <f>T82+T77+T70+T58+T38+T26+T14+T6</f>
        <v>492002789.11000001</v>
      </c>
      <c r="U88" s="72">
        <f>U82+U77+U70+U58+U38+U26+U14+U6</f>
        <v>330702976.06999993</v>
      </c>
      <c r="V88" s="72">
        <f>SUM(G88:U88)</f>
        <v>1870110979.6600001</v>
      </c>
      <c r="W88" s="13"/>
      <c r="X88"/>
      <c r="Y88"/>
      <c r="Z88" s="10"/>
      <c r="AZ88" s="1"/>
      <c r="BA88" s="1"/>
      <c r="BB88" s="1"/>
      <c r="BC88" s="1"/>
    </row>
    <row r="89" spans="1:56" ht="7.15" customHeight="1">
      <c r="A89" s="92"/>
      <c r="B89" s="45"/>
      <c r="C89" s="42"/>
      <c r="D89" s="73"/>
      <c r="E89" s="73"/>
      <c r="F89" s="73"/>
      <c r="G89" s="73"/>
      <c r="H89" s="74"/>
      <c r="I89" s="74"/>
      <c r="J89" s="74"/>
      <c r="K89" s="74"/>
      <c r="L89" s="74"/>
      <c r="M89" s="74"/>
      <c r="N89" s="74"/>
      <c r="O89" s="74"/>
      <c r="P89" s="74"/>
      <c r="Q89" s="74"/>
      <c r="R89" s="74"/>
      <c r="S89" s="74"/>
      <c r="T89" s="74"/>
      <c r="U89" s="74"/>
      <c r="V89" s="86">
        <f t="shared" si="38"/>
        <v>0</v>
      </c>
      <c r="W89"/>
      <c r="X89"/>
      <c r="Y89"/>
      <c r="Z89" s="10"/>
      <c r="AZ89" s="1"/>
      <c r="BA89" s="1"/>
      <c r="BB89" s="1"/>
      <c r="BC89" s="1"/>
    </row>
    <row r="90" spans="1:56" ht="32.25" customHeight="1">
      <c r="A90" s="91">
        <v>4</v>
      </c>
      <c r="B90" s="56"/>
      <c r="C90" s="42" t="s">
        <v>143</v>
      </c>
      <c r="D90" s="66">
        <v>0</v>
      </c>
      <c r="E90" s="66">
        <v>0</v>
      </c>
      <c r="F90" s="66">
        <v>0</v>
      </c>
      <c r="G90" s="66">
        <v>0</v>
      </c>
      <c r="H90" s="70">
        <v>0</v>
      </c>
      <c r="I90" s="70">
        <v>0</v>
      </c>
      <c r="J90" s="70">
        <v>0</v>
      </c>
      <c r="K90" s="70">
        <v>0</v>
      </c>
      <c r="L90" s="70">
        <v>0</v>
      </c>
      <c r="M90" s="70">
        <v>0</v>
      </c>
      <c r="N90" s="70">
        <v>0</v>
      </c>
      <c r="O90" s="70">
        <v>0</v>
      </c>
      <c r="P90" s="70">
        <v>0</v>
      </c>
      <c r="Q90" s="70">
        <v>0</v>
      </c>
      <c r="R90" s="70">
        <v>0</v>
      </c>
      <c r="S90" s="70">
        <v>0</v>
      </c>
      <c r="T90" s="70">
        <v>0</v>
      </c>
      <c r="U90" s="70">
        <v>0</v>
      </c>
      <c r="V90" s="86">
        <f>SUM(G90:U90)</f>
        <v>0</v>
      </c>
      <c r="W90"/>
      <c r="X90"/>
      <c r="Y90"/>
      <c r="Z90" s="11"/>
      <c r="AA90" s="12"/>
      <c r="AZ90" s="1"/>
      <c r="BA90" s="1"/>
      <c r="BB90" s="1"/>
      <c r="BC90" s="1"/>
      <c r="BD90" s="1"/>
    </row>
    <row r="91" spans="1:56" ht="12" customHeight="1">
      <c r="A91" s="92"/>
      <c r="B91" s="56"/>
      <c r="C91" s="42"/>
      <c r="D91" s="66"/>
      <c r="E91" s="66"/>
      <c r="F91" s="66"/>
      <c r="G91" s="66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86">
        <f t="shared" si="38"/>
        <v>0</v>
      </c>
      <c r="W91"/>
      <c r="X91"/>
      <c r="Y91"/>
      <c r="Z91" s="11"/>
      <c r="AA91" s="12"/>
      <c r="AZ91" s="1"/>
      <c r="BA91" s="1"/>
      <c r="BB91" s="1"/>
      <c r="BC91" s="1"/>
      <c r="BD91" s="1"/>
    </row>
    <row r="92" spans="1:56" ht="29.25" customHeight="1">
      <c r="A92" s="91" t="s">
        <v>144</v>
      </c>
      <c r="B92" s="56"/>
      <c r="C92" s="42" t="s">
        <v>145</v>
      </c>
      <c r="D92" s="66">
        <f>SUM(D94:D96)</f>
        <v>0</v>
      </c>
      <c r="E92" s="66">
        <f>SUM(E94:E96)</f>
        <v>0</v>
      </c>
      <c r="F92" s="66">
        <f>SUM(F94:F96)</f>
        <v>0</v>
      </c>
      <c r="G92" s="66">
        <v>0</v>
      </c>
      <c r="H92" s="70">
        <v>0</v>
      </c>
      <c r="I92" s="70">
        <v>0</v>
      </c>
      <c r="J92" s="70">
        <v>0</v>
      </c>
      <c r="K92" s="70">
        <v>0</v>
      </c>
      <c r="L92" s="70">
        <v>0</v>
      </c>
      <c r="M92" s="70">
        <v>0</v>
      </c>
      <c r="N92" s="70">
        <v>0</v>
      </c>
      <c r="O92" s="70">
        <v>0</v>
      </c>
      <c r="P92" s="70">
        <v>0</v>
      </c>
      <c r="Q92" s="70">
        <v>0</v>
      </c>
      <c r="R92" s="70">
        <v>0</v>
      </c>
      <c r="S92" s="70">
        <v>0</v>
      </c>
      <c r="T92" s="70">
        <v>0</v>
      </c>
      <c r="U92" s="70">
        <v>0</v>
      </c>
      <c r="V92" s="86">
        <f>SUM(G92:U93)</f>
        <v>0</v>
      </c>
      <c r="W92"/>
      <c r="X92"/>
      <c r="Y92"/>
      <c r="Z92" s="11"/>
      <c r="AA92" s="12"/>
      <c r="AZ92" s="1"/>
      <c r="BA92" s="1"/>
      <c r="BB92" s="1"/>
      <c r="BC92" s="1"/>
      <c r="BD92" s="1"/>
    </row>
    <row r="93" spans="1:56" ht="4.9000000000000004" customHeight="1">
      <c r="A93" s="92"/>
      <c r="B93" s="56"/>
      <c r="C93" s="42"/>
      <c r="D93" s="66"/>
      <c r="E93" s="66"/>
      <c r="F93" s="66"/>
      <c r="G93" s="66"/>
      <c r="H93" s="70"/>
      <c r="I93" s="70"/>
      <c r="J93" s="70"/>
      <c r="K93" s="70"/>
      <c r="L93" s="70"/>
      <c r="M93" s="70"/>
      <c r="N93" s="70"/>
      <c r="O93" s="70"/>
      <c r="P93" s="70"/>
      <c r="Q93" s="70"/>
      <c r="R93" s="70"/>
      <c r="S93" s="70"/>
      <c r="T93" s="70"/>
      <c r="U93" s="70"/>
      <c r="V93" s="86">
        <f t="shared" si="38"/>
        <v>0</v>
      </c>
      <c r="W93"/>
      <c r="X93"/>
      <c r="Y93"/>
      <c r="Z93" s="11"/>
      <c r="AA93" s="12"/>
      <c r="AZ93" s="1"/>
      <c r="BA93" s="1"/>
      <c r="BB93" s="1"/>
      <c r="BC93" s="1"/>
      <c r="BD93" s="1"/>
    </row>
    <row r="94" spans="1:56" ht="32.450000000000003" customHeight="1">
      <c r="A94" s="92"/>
      <c r="B94" s="56" t="s">
        <v>146</v>
      </c>
      <c r="C94" s="46" t="s">
        <v>147</v>
      </c>
      <c r="D94" s="60">
        <v>0</v>
      </c>
      <c r="E94" s="60">
        <v>0</v>
      </c>
      <c r="F94" s="61">
        <f>+D94+E94</f>
        <v>0</v>
      </c>
      <c r="G94" s="60">
        <v>0</v>
      </c>
      <c r="H94" s="60">
        <v>0</v>
      </c>
      <c r="I94" s="60">
        <v>0</v>
      </c>
      <c r="J94" s="60">
        <v>0</v>
      </c>
      <c r="K94" s="60">
        <v>0</v>
      </c>
      <c r="L94" s="60">
        <v>0</v>
      </c>
      <c r="M94" s="60">
        <v>0</v>
      </c>
      <c r="N94" s="60">
        <v>0</v>
      </c>
      <c r="O94" s="60">
        <v>0</v>
      </c>
      <c r="P94" s="60">
        <v>0</v>
      </c>
      <c r="Q94" s="60">
        <v>0</v>
      </c>
      <c r="R94" s="60">
        <v>0</v>
      </c>
      <c r="S94" s="60">
        <v>0</v>
      </c>
      <c r="T94" s="60">
        <v>0</v>
      </c>
      <c r="U94" s="60">
        <v>0</v>
      </c>
      <c r="V94" s="89">
        <f>SUM(G94:U94)</f>
        <v>0</v>
      </c>
      <c r="W94"/>
      <c r="X94"/>
      <c r="Y94"/>
      <c r="Z94" s="11"/>
      <c r="AA94" s="12"/>
      <c r="AZ94" s="1"/>
      <c r="BA94" s="1"/>
      <c r="BB94" s="1"/>
      <c r="BC94" s="1"/>
      <c r="BD94" s="1"/>
    </row>
    <row r="95" spans="1:56" ht="34.9" customHeight="1">
      <c r="A95" s="92"/>
      <c r="B95" s="56" t="s">
        <v>148</v>
      </c>
      <c r="C95" s="46" t="s">
        <v>149</v>
      </c>
      <c r="D95" s="60">
        <v>0</v>
      </c>
      <c r="E95" s="60">
        <v>0</v>
      </c>
      <c r="F95" s="61">
        <f>+D95+E95</f>
        <v>0</v>
      </c>
      <c r="G95" s="60">
        <v>0</v>
      </c>
      <c r="H95" s="60">
        <v>0</v>
      </c>
      <c r="I95" s="60">
        <v>0</v>
      </c>
      <c r="J95" s="60">
        <v>0</v>
      </c>
      <c r="K95" s="60">
        <v>0</v>
      </c>
      <c r="L95" s="60">
        <v>0</v>
      </c>
      <c r="M95" s="60">
        <v>0</v>
      </c>
      <c r="N95" s="60">
        <v>0</v>
      </c>
      <c r="O95" s="60">
        <v>0</v>
      </c>
      <c r="P95" s="60">
        <v>0</v>
      </c>
      <c r="Q95" s="60">
        <v>0</v>
      </c>
      <c r="R95" s="60">
        <v>0</v>
      </c>
      <c r="S95" s="60">
        <v>0</v>
      </c>
      <c r="T95" s="60">
        <v>0</v>
      </c>
      <c r="U95" s="60">
        <v>0</v>
      </c>
      <c r="V95" s="89">
        <f>SUM(G95:U95)</f>
        <v>0</v>
      </c>
      <c r="W95"/>
      <c r="X95"/>
      <c r="Y95"/>
      <c r="Z95" s="11"/>
      <c r="AA95" s="12"/>
      <c r="AZ95" s="1"/>
      <c r="BA95" s="1"/>
      <c r="BB95" s="1"/>
      <c r="BC95" s="1"/>
      <c r="BD95" s="1"/>
    </row>
    <row r="96" spans="1:56" ht="2.4500000000000002" customHeight="1">
      <c r="A96" s="92"/>
      <c r="B96" s="56"/>
      <c r="C96" s="46"/>
      <c r="D96" s="49"/>
      <c r="E96" s="49"/>
      <c r="F96" s="49"/>
      <c r="G96" s="49"/>
      <c r="H96" s="50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86">
        <f t="shared" si="38"/>
        <v>0</v>
      </c>
      <c r="W96"/>
      <c r="X96"/>
      <c r="Y96"/>
      <c r="Z96" s="11"/>
      <c r="AA96" s="12"/>
      <c r="AZ96" s="1"/>
      <c r="BA96" s="1"/>
      <c r="BB96" s="1"/>
      <c r="BC96" s="1"/>
      <c r="BD96" s="1"/>
    </row>
    <row r="97" spans="1:56" ht="29.25" customHeight="1">
      <c r="A97" s="91" t="s">
        <v>150</v>
      </c>
      <c r="B97" s="56"/>
      <c r="C97" s="51" t="s">
        <v>151</v>
      </c>
      <c r="D97" s="49">
        <f>SUM(D99:D100)</f>
        <v>0</v>
      </c>
      <c r="E97" s="49">
        <v>0</v>
      </c>
      <c r="F97" s="49">
        <v>0</v>
      </c>
      <c r="G97" s="49">
        <v>0</v>
      </c>
      <c r="H97" s="50">
        <v>0</v>
      </c>
      <c r="I97" s="50">
        <v>0</v>
      </c>
      <c r="J97" s="50">
        <v>0</v>
      </c>
      <c r="K97" s="50">
        <v>0</v>
      </c>
      <c r="L97" s="50">
        <v>0</v>
      </c>
      <c r="M97" s="50">
        <v>0</v>
      </c>
      <c r="N97" s="50">
        <v>0</v>
      </c>
      <c r="O97" s="50">
        <v>0</v>
      </c>
      <c r="P97" s="50">
        <v>0</v>
      </c>
      <c r="Q97" s="50">
        <v>0</v>
      </c>
      <c r="R97" s="50">
        <v>0</v>
      </c>
      <c r="S97" s="50">
        <v>0</v>
      </c>
      <c r="T97" s="50">
        <v>0</v>
      </c>
      <c r="U97" s="50">
        <v>0</v>
      </c>
      <c r="V97" s="86">
        <f>SUM(G97:U98)</f>
        <v>0</v>
      </c>
      <c r="W97"/>
      <c r="X97"/>
      <c r="Y97"/>
      <c r="Z97" s="11"/>
      <c r="AA97" s="12"/>
      <c r="AZ97" s="1"/>
      <c r="BA97" s="1"/>
      <c r="BB97" s="1"/>
      <c r="BC97" s="1"/>
      <c r="BD97" s="1"/>
    </row>
    <row r="98" spans="1:56" ht="3.6" customHeight="1">
      <c r="A98" s="92"/>
      <c r="B98" s="56"/>
      <c r="C98" s="51"/>
      <c r="D98" s="49"/>
      <c r="E98" s="49"/>
      <c r="F98" s="49"/>
      <c r="G98" s="49"/>
      <c r="H98" s="50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86">
        <f t="shared" si="38"/>
        <v>0</v>
      </c>
      <c r="W98"/>
      <c r="X98"/>
      <c r="Y98"/>
      <c r="Z98" s="11"/>
      <c r="AA98" s="12"/>
      <c r="AZ98" s="1"/>
      <c r="BA98" s="1"/>
      <c r="BB98" s="1"/>
      <c r="BC98" s="1"/>
      <c r="BD98" s="1"/>
    </row>
    <row r="99" spans="1:56" ht="21.75" customHeight="1">
      <c r="A99" s="92"/>
      <c r="B99" s="56" t="s">
        <v>152</v>
      </c>
      <c r="C99" s="52" t="s">
        <v>153</v>
      </c>
      <c r="D99" s="43">
        <v>0</v>
      </c>
      <c r="E99" s="43">
        <v>0</v>
      </c>
      <c r="F99" s="47">
        <f>+D99+E99</f>
        <v>0</v>
      </c>
      <c r="G99" s="43">
        <v>0</v>
      </c>
      <c r="H99" s="43">
        <v>0</v>
      </c>
      <c r="I99" s="43">
        <v>0</v>
      </c>
      <c r="J99" s="43">
        <v>0</v>
      </c>
      <c r="K99" s="43">
        <v>0</v>
      </c>
      <c r="L99" s="43">
        <v>0</v>
      </c>
      <c r="M99" s="43">
        <v>0</v>
      </c>
      <c r="N99" s="43">
        <v>0</v>
      </c>
      <c r="O99" s="43">
        <v>0</v>
      </c>
      <c r="P99" s="43">
        <v>0</v>
      </c>
      <c r="Q99" s="43">
        <v>0</v>
      </c>
      <c r="R99" s="43">
        <v>0</v>
      </c>
      <c r="S99" s="43">
        <v>0</v>
      </c>
      <c r="T99" s="43">
        <v>0</v>
      </c>
      <c r="U99" s="43">
        <v>0</v>
      </c>
      <c r="V99" s="89">
        <f>SUM(G99:U99)</f>
        <v>0</v>
      </c>
      <c r="W99"/>
      <c r="X99"/>
      <c r="Y99"/>
      <c r="Z99" s="11"/>
      <c r="AA99" s="12"/>
      <c r="AZ99" s="1"/>
      <c r="BA99" s="1"/>
      <c r="BB99" s="1"/>
      <c r="BC99" s="1"/>
      <c r="BD99" s="1"/>
    </row>
    <row r="100" spans="1:56" ht="27.75" customHeight="1">
      <c r="A100" s="92"/>
      <c r="B100" s="56" t="s">
        <v>154</v>
      </c>
      <c r="C100" s="52" t="s">
        <v>155</v>
      </c>
      <c r="D100" s="43">
        <v>0</v>
      </c>
      <c r="E100" s="43">
        <v>0</v>
      </c>
      <c r="F100" s="47">
        <f>+D100+E100</f>
        <v>0</v>
      </c>
      <c r="G100" s="43">
        <v>0</v>
      </c>
      <c r="H100" s="43">
        <v>0</v>
      </c>
      <c r="I100" s="43">
        <v>0</v>
      </c>
      <c r="J100" s="43">
        <v>0</v>
      </c>
      <c r="K100" s="43">
        <v>0</v>
      </c>
      <c r="L100" s="43">
        <v>0</v>
      </c>
      <c r="M100" s="43">
        <v>0</v>
      </c>
      <c r="N100" s="43">
        <v>0</v>
      </c>
      <c r="O100" s="43">
        <v>0</v>
      </c>
      <c r="P100" s="43">
        <v>0</v>
      </c>
      <c r="Q100" s="43">
        <v>0</v>
      </c>
      <c r="R100" s="43">
        <v>0</v>
      </c>
      <c r="S100" s="43">
        <v>0</v>
      </c>
      <c r="T100" s="43">
        <v>0</v>
      </c>
      <c r="U100" s="43">
        <v>0</v>
      </c>
      <c r="V100" s="89">
        <f t="shared" ref="V100:V101" si="41">SUM(G100:U100)</f>
        <v>0</v>
      </c>
      <c r="W100"/>
      <c r="X100"/>
      <c r="Y100"/>
      <c r="Z100" s="11"/>
      <c r="AA100" s="12"/>
      <c r="AZ100" s="1"/>
      <c r="BA100" s="1"/>
      <c r="BB100" s="1"/>
      <c r="BC100" s="1"/>
      <c r="BD100" s="1"/>
    </row>
    <row r="101" spans="1:56" ht="27">
      <c r="A101" s="92"/>
      <c r="B101" s="56"/>
      <c r="C101" s="52"/>
      <c r="D101" s="49"/>
      <c r="E101" s="49"/>
      <c r="F101" s="49"/>
      <c r="G101" s="49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89">
        <f t="shared" si="41"/>
        <v>0</v>
      </c>
      <c r="W101"/>
      <c r="X101"/>
      <c r="Y101"/>
      <c r="Z101" s="11"/>
      <c r="AA101" s="12"/>
      <c r="AZ101" s="1"/>
      <c r="BA101" s="1"/>
      <c r="BB101" s="1"/>
      <c r="BC101" s="1"/>
      <c r="BD101" s="1"/>
    </row>
    <row r="102" spans="1:56" ht="42.75" customHeight="1">
      <c r="A102" s="91" t="s">
        <v>156</v>
      </c>
      <c r="B102" s="56"/>
      <c r="C102" s="51" t="s">
        <v>157</v>
      </c>
      <c r="D102" s="49">
        <v>0</v>
      </c>
      <c r="E102" s="49">
        <v>0</v>
      </c>
      <c r="F102" s="49">
        <v>0</v>
      </c>
      <c r="G102" s="49">
        <v>0</v>
      </c>
      <c r="H102" s="50">
        <v>0</v>
      </c>
      <c r="I102" s="50">
        <v>0</v>
      </c>
      <c r="J102" s="50">
        <v>0</v>
      </c>
      <c r="K102" s="50">
        <v>0</v>
      </c>
      <c r="L102" s="50">
        <v>0</v>
      </c>
      <c r="M102" s="50">
        <v>0</v>
      </c>
      <c r="N102" s="50">
        <v>0</v>
      </c>
      <c r="O102" s="50">
        <v>0</v>
      </c>
      <c r="P102" s="50">
        <v>0</v>
      </c>
      <c r="Q102" s="50">
        <v>0</v>
      </c>
      <c r="R102" s="50">
        <v>0</v>
      </c>
      <c r="S102" s="50">
        <v>0</v>
      </c>
      <c r="T102" s="50">
        <v>0</v>
      </c>
      <c r="U102" s="50">
        <v>0</v>
      </c>
      <c r="V102" s="86">
        <f>SUM(G102:U102)</f>
        <v>0</v>
      </c>
      <c r="W102"/>
      <c r="X102"/>
      <c r="Y102"/>
      <c r="Z102" s="11"/>
      <c r="AA102" s="12"/>
      <c r="AZ102" s="1"/>
      <c r="BA102" s="1"/>
      <c r="BB102" s="1"/>
      <c r="BC102" s="1"/>
      <c r="BD102" s="1"/>
    </row>
    <row r="103" spans="1:56" ht="27">
      <c r="A103" s="92"/>
      <c r="B103" s="56"/>
      <c r="C103" s="42"/>
      <c r="D103" s="43"/>
      <c r="E103" s="43"/>
      <c r="F103" s="47">
        <f>+D103+E103</f>
        <v>0</v>
      </c>
      <c r="G103" s="43">
        <v>0</v>
      </c>
      <c r="H103" s="43">
        <v>0</v>
      </c>
      <c r="I103" s="43">
        <v>0</v>
      </c>
      <c r="J103" s="43">
        <v>0</v>
      </c>
      <c r="K103" s="43">
        <v>0</v>
      </c>
      <c r="L103" s="43">
        <v>0</v>
      </c>
      <c r="M103" s="43">
        <v>0</v>
      </c>
      <c r="N103" s="43">
        <v>0</v>
      </c>
      <c r="O103" s="43">
        <v>0</v>
      </c>
      <c r="P103" s="43">
        <v>0</v>
      </c>
      <c r="Q103" s="43">
        <v>0</v>
      </c>
      <c r="R103" s="43">
        <v>0</v>
      </c>
      <c r="S103" s="43">
        <v>0</v>
      </c>
      <c r="T103" s="43">
        <v>0</v>
      </c>
      <c r="U103" s="43">
        <v>0</v>
      </c>
      <c r="V103" s="89">
        <f>SUM(G103:U103)</f>
        <v>0</v>
      </c>
      <c r="W103"/>
      <c r="X103"/>
      <c r="Y103"/>
      <c r="Z103" s="11"/>
      <c r="AA103" s="12"/>
      <c r="AZ103" s="1"/>
      <c r="BA103" s="1"/>
      <c r="BB103" s="1"/>
      <c r="BC103" s="1"/>
      <c r="BD103" s="1"/>
    </row>
    <row r="104" spans="1:56" ht="36.75" customHeight="1">
      <c r="A104" s="93"/>
      <c r="B104" s="57" t="s">
        <v>158</v>
      </c>
      <c r="C104" s="53" t="s">
        <v>159</v>
      </c>
      <c r="D104" s="43">
        <v>0</v>
      </c>
      <c r="E104" s="43">
        <v>0</v>
      </c>
      <c r="F104" s="47">
        <f>+D104+E104</f>
        <v>0</v>
      </c>
      <c r="G104" s="43">
        <v>0</v>
      </c>
      <c r="H104" s="43">
        <v>0</v>
      </c>
      <c r="I104" s="43">
        <v>0</v>
      </c>
      <c r="J104" s="43">
        <v>0</v>
      </c>
      <c r="K104" s="43">
        <v>0</v>
      </c>
      <c r="L104" s="43">
        <v>0</v>
      </c>
      <c r="M104" s="43">
        <v>0</v>
      </c>
      <c r="N104" s="43">
        <v>0</v>
      </c>
      <c r="O104" s="43">
        <v>0</v>
      </c>
      <c r="P104" s="43">
        <v>0</v>
      </c>
      <c r="Q104" s="43">
        <v>0</v>
      </c>
      <c r="R104" s="43">
        <v>0</v>
      </c>
      <c r="S104" s="43">
        <v>0</v>
      </c>
      <c r="T104" s="43">
        <v>0</v>
      </c>
      <c r="U104" s="43">
        <v>0</v>
      </c>
      <c r="V104" s="89">
        <f>SUM(G104:U104)</f>
        <v>0</v>
      </c>
      <c r="W104"/>
      <c r="X104"/>
      <c r="Y104"/>
      <c r="Z104" s="11"/>
      <c r="AA104" s="12"/>
      <c r="AZ104" s="1"/>
      <c r="BA104" s="1"/>
      <c r="BB104" s="1"/>
      <c r="BC104" s="1"/>
      <c r="BD104" s="1"/>
    </row>
    <row r="105" spans="1:56" ht="39" customHeight="1" thickBot="1">
      <c r="A105" s="113" t="s">
        <v>160</v>
      </c>
      <c r="B105" s="114"/>
      <c r="C105" s="114"/>
      <c r="D105" s="94">
        <f t="shared" ref="D105:F105" si="42">D88</f>
        <v>8244393752</v>
      </c>
      <c r="E105" s="94">
        <f>E88</f>
        <v>0</v>
      </c>
      <c r="F105" s="94">
        <f t="shared" si="42"/>
        <v>8244393752</v>
      </c>
      <c r="G105" s="94">
        <f t="shared" ref="G105:O105" si="43">G88</f>
        <v>304989683.27000004</v>
      </c>
      <c r="H105" s="95">
        <f t="shared" si="43"/>
        <v>371039051.13</v>
      </c>
      <c r="I105" s="95">
        <f t="shared" si="43"/>
        <v>0</v>
      </c>
      <c r="J105" s="95">
        <f t="shared" si="43"/>
        <v>0</v>
      </c>
      <c r="K105" s="95">
        <f t="shared" si="43"/>
        <v>0</v>
      </c>
      <c r="L105" s="95">
        <f t="shared" si="43"/>
        <v>0</v>
      </c>
      <c r="M105" s="95">
        <f t="shared" si="43"/>
        <v>0</v>
      </c>
      <c r="N105" s="95">
        <f t="shared" si="43"/>
        <v>0</v>
      </c>
      <c r="O105" s="95">
        <f t="shared" si="43"/>
        <v>0</v>
      </c>
      <c r="P105" s="95">
        <f t="shared" ref="P105:Q105" si="44">P88</f>
        <v>0</v>
      </c>
      <c r="Q105" s="95">
        <f t="shared" si="44"/>
        <v>0</v>
      </c>
      <c r="R105" s="95">
        <f>R88</f>
        <v>0</v>
      </c>
      <c r="S105" s="95">
        <f t="shared" ref="S105" si="45">S88</f>
        <v>371376480.08000004</v>
      </c>
      <c r="T105" s="95">
        <f>T88</f>
        <v>492002789.11000001</v>
      </c>
      <c r="U105" s="95">
        <f>U88</f>
        <v>330702976.06999993</v>
      </c>
      <c r="V105" s="95">
        <f>V88</f>
        <v>1870110979.6600001</v>
      </c>
      <c r="W105"/>
      <c r="X105"/>
      <c r="Y105"/>
      <c r="Z105" s="33"/>
      <c r="AZ105" s="1"/>
      <c r="BA105" s="1"/>
      <c r="BB105" s="1"/>
      <c r="BC105" s="1"/>
      <c r="BD105" s="1"/>
    </row>
    <row r="106" spans="1:56" s="1" customFormat="1" ht="33.75" customHeight="1">
      <c r="A106" s="40" t="s">
        <v>176</v>
      </c>
      <c r="B106" s="18"/>
      <c r="C106" s="19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56" s="1" customFormat="1" ht="33.75" customHeight="1">
      <c r="A107" s="40"/>
      <c r="B107" s="18"/>
      <c r="C107" s="19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41"/>
      <c r="S107" s="18"/>
      <c r="T107" s="18"/>
      <c r="U107" s="18"/>
      <c r="V107" s="18"/>
    </row>
    <row r="108" spans="1:56" s="1" customFormat="1" ht="330.75" customHeight="1">
      <c r="A108" s="104" t="s">
        <v>171</v>
      </c>
      <c r="B108" s="104"/>
      <c r="C108" s="104"/>
      <c r="D108" s="75"/>
      <c r="E108" s="76"/>
      <c r="F108" s="104" t="s">
        <v>172</v>
      </c>
      <c r="G108" s="104"/>
      <c r="H108" s="104"/>
      <c r="I108" s="21"/>
      <c r="J108" s="20"/>
      <c r="K108" s="20"/>
      <c r="L108" s="20"/>
      <c r="M108" s="20"/>
      <c r="N108" s="20"/>
      <c r="O108" s="21"/>
      <c r="P108" s="20"/>
      <c r="Q108" s="34"/>
      <c r="R108" s="20"/>
      <c r="S108" s="20"/>
      <c r="T108" s="20"/>
      <c r="U108" s="20"/>
      <c r="V108" s="35"/>
      <c r="W108"/>
      <c r="X108"/>
    </row>
    <row r="109" spans="1:56" s="1" customFormat="1" ht="45.75" customHeight="1">
      <c r="A109" s="77"/>
      <c r="B109" s="77"/>
      <c r="C109" s="76"/>
      <c r="D109" s="78" t="s">
        <v>174</v>
      </c>
      <c r="E109" s="76"/>
      <c r="F109" s="104"/>
      <c r="G109" s="104"/>
      <c r="H109" s="104"/>
      <c r="I109" s="20"/>
      <c r="J109" s="20"/>
      <c r="K109" s="20"/>
      <c r="L109" s="20"/>
      <c r="M109" s="20"/>
      <c r="N109" s="20"/>
      <c r="O109" s="20"/>
      <c r="P109" s="22" t="s">
        <v>161</v>
      </c>
      <c r="Q109" s="34"/>
      <c r="R109" s="20"/>
      <c r="S109" s="20"/>
      <c r="T109" s="20"/>
      <c r="U109" s="20"/>
      <c r="V109" s="35"/>
      <c r="W109"/>
      <c r="X109"/>
    </row>
    <row r="110" spans="1:56" s="1" customFormat="1" ht="39.75" customHeight="1">
      <c r="A110" s="76"/>
      <c r="B110" s="76"/>
      <c r="C110" s="76"/>
      <c r="D110" s="78" t="s">
        <v>163</v>
      </c>
      <c r="E110" s="76"/>
      <c r="F110" s="79"/>
      <c r="G110" s="80"/>
      <c r="H110" s="80"/>
      <c r="I110" s="20"/>
      <c r="J110" s="30"/>
      <c r="K110" s="20"/>
      <c r="L110" s="20"/>
      <c r="M110" s="20"/>
      <c r="N110" s="20"/>
      <c r="O110" s="20"/>
      <c r="P110" s="22" t="s">
        <v>162</v>
      </c>
      <c r="Q110" s="34"/>
      <c r="R110" s="20"/>
      <c r="S110" s="80"/>
      <c r="T110" s="80"/>
      <c r="U110" s="80"/>
      <c r="V110" s="35"/>
      <c r="W110"/>
      <c r="X110"/>
    </row>
    <row r="111" spans="1:56" s="1" customFormat="1" ht="21" customHeight="1">
      <c r="A111" s="80"/>
      <c r="B111" s="80"/>
      <c r="C111" s="76"/>
      <c r="D111" s="76"/>
      <c r="E111" s="76"/>
      <c r="F111" s="79"/>
      <c r="G111" s="80"/>
      <c r="H111" s="80"/>
      <c r="I111" s="20"/>
      <c r="J111" s="30"/>
      <c r="K111" s="20"/>
      <c r="L111" s="20"/>
      <c r="M111" s="20"/>
      <c r="N111" s="20"/>
      <c r="O111" s="20"/>
      <c r="P111" s="20"/>
      <c r="Q111" s="34"/>
      <c r="R111" s="20"/>
      <c r="S111" s="80"/>
      <c r="T111" s="80"/>
      <c r="U111" s="80"/>
      <c r="V111" s="35"/>
      <c r="W111"/>
      <c r="X111"/>
    </row>
    <row r="112" spans="1:56" ht="46.5" customHeight="1">
      <c r="A112" s="81"/>
      <c r="B112" s="81"/>
      <c r="C112" s="82"/>
      <c r="D112" s="82"/>
      <c r="E112" s="82"/>
      <c r="F112" s="83"/>
      <c r="G112" s="80"/>
      <c r="H112" s="80"/>
      <c r="I112" s="20"/>
      <c r="J112" s="31"/>
      <c r="K112" s="32"/>
      <c r="L112" s="23"/>
      <c r="M112" s="23"/>
      <c r="N112" s="20"/>
      <c r="O112" s="20"/>
      <c r="P112" s="20"/>
      <c r="Q112" s="34"/>
      <c r="R112" s="20"/>
      <c r="S112" s="80"/>
      <c r="T112" s="80"/>
      <c r="U112" s="80"/>
      <c r="V112" s="35"/>
      <c r="W112"/>
      <c r="X112"/>
      <c r="AZ112" s="1"/>
      <c r="BA112" s="1"/>
      <c r="BB112" s="1"/>
    </row>
    <row r="113" spans="1:54" ht="26.25">
      <c r="A113" s="23"/>
      <c r="B113" s="23"/>
      <c r="C113" s="24"/>
      <c r="D113" s="24"/>
      <c r="E113" s="24"/>
      <c r="F113" s="20"/>
      <c r="G113" s="22"/>
      <c r="I113" s="22" t="s">
        <v>165</v>
      </c>
      <c r="J113" s="22"/>
      <c r="K113" s="32"/>
      <c r="L113" s="23"/>
      <c r="M113" s="23"/>
      <c r="N113" s="20"/>
      <c r="O113" s="20"/>
      <c r="P113" s="20"/>
      <c r="Q113" s="34"/>
      <c r="R113" s="20"/>
      <c r="V113" s="35"/>
      <c r="W113"/>
      <c r="X113"/>
      <c r="AZ113" s="1"/>
      <c r="BA113" s="1"/>
      <c r="BB113" s="1"/>
    </row>
    <row r="114" spans="1:54" ht="26.25" customHeight="1">
      <c r="A114" s="23"/>
      <c r="B114" s="23"/>
      <c r="C114" s="25"/>
      <c r="D114" s="39"/>
      <c r="E114" s="39"/>
      <c r="F114" s="39"/>
      <c r="G114" s="22"/>
      <c r="H114" s="27"/>
      <c r="I114" s="22" t="s">
        <v>163</v>
      </c>
      <c r="J114" s="22"/>
      <c r="K114" s="23"/>
      <c r="L114" s="23"/>
      <c r="M114" s="23"/>
      <c r="N114" s="23"/>
      <c r="O114" s="23"/>
      <c r="P114" s="23"/>
      <c r="Q114" s="34"/>
      <c r="R114" s="23"/>
      <c r="S114" s="27"/>
      <c r="T114" s="27"/>
      <c r="U114" s="27"/>
      <c r="V114" s="35"/>
      <c r="W114"/>
      <c r="X114"/>
      <c r="AZ114" s="1"/>
      <c r="BA114" s="1"/>
      <c r="BB114" s="1"/>
    </row>
    <row r="115" spans="1:54" ht="3" customHeight="1">
      <c r="A115" s="23"/>
      <c r="B115" s="23"/>
      <c r="C115" s="25"/>
      <c r="D115" s="39"/>
      <c r="E115" s="39"/>
      <c r="F115" s="39"/>
      <c r="G115" s="39"/>
      <c r="H115" s="27"/>
      <c r="I115" s="23"/>
      <c r="J115" s="23"/>
      <c r="K115" s="23"/>
      <c r="L115" s="23"/>
      <c r="M115" s="23"/>
      <c r="N115" s="23"/>
      <c r="O115" s="23"/>
      <c r="P115" s="23"/>
      <c r="Q115" s="34"/>
      <c r="R115" s="23"/>
      <c r="S115" s="27"/>
      <c r="T115" s="27"/>
      <c r="U115" s="27"/>
      <c r="V115" s="35"/>
      <c r="W115"/>
      <c r="X115"/>
      <c r="AZ115" s="1"/>
      <c r="BA115" s="1"/>
      <c r="BB115" s="1"/>
    </row>
    <row r="116" spans="1:54" ht="3" customHeight="1">
      <c r="A116" s="23"/>
      <c r="B116" s="23"/>
      <c r="C116" s="25"/>
      <c r="D116" s="39"/>
      <c r="E116" s="39"/>
      <c r="F116" s="39"/>
      <c r="G116" s="39"/>
      <c r="H116" s="27"/>
      <c r="I116" s="23"/>
      <c r="J116" s="23"/>
      <c r="K116" s="23"/>
      <c r="L116" s="23"/>
      <c r="M116" s="23"/>
      <c r="N116" s="23"/>
      <c r="O116" s="23"/>
      <c r="P116" s="23"/>
      <c r="Q116" s="34"/>
      <c r="R116" s="23"/>
      <c r="S116" s="27"/>
      <c r="T116" s="27"/>
      <c r="U116" s="27"/>
      <c r="V116" s="35"/>
      <c r="W116"/>
      <c r="X116"/>
      <c r="AZ116" s="1"/>
      <c r="BA116" s="1"/>
      <c r="BB116" s="1"/>
    </row>
    <row r="117" spans="1:54" ht="3" customHeight="1">
      <c r="A117" s="23"/>
      <c r="B117" s="23"/>
      <c r="C117" s="25"/>
      <c r="D117" s="26"/>
      <c r="E117" s="26"/>
      <c r="F117" s="26"/>
      <c r="G117" s="26"/>
      <c r="H117" s="23"/>
      <c r="I117" s="23"/>
      <c r="J117" s="23"/>
      <c r="K117" s="23"/>
      <c r="L117" s="23"/>
      <c r="M117" s="23"/>
      <c r="N117" s="23"/>
      <c r="O117" s="23"/>
      <c r="P117" s="23"/>
      <c r="Q117" s="34"/>
      <c r="R117" s="23"/>
      <c r="S117" s="23"/>
      <c r="T117" s="23"/>
      <c r="U117" s="23"/>
      <c r="V117" s="35"/>
      <c r="W117"/>
      <c r="X117"/>
      <c r="AZ117" s="1"/>
      <c r="BA117" s="1"/>
      <c r="BB117" s="1"/>
    </row>
    <row r="118" spans="1:54" ht="262.5" customHeight="1">
      <c r="A118" s="23"/>
      <c r="B118" s="28"/>
      <c r="C118" s="29"/>
      <c r="D118" s="29"/>
      <c r="E118" s="29"/>
      <c r="F118" s="28"/>
      <c r="G118" s="28"/>
      <c r="H118" s="28"/>
      <c r="I118" s="28"/>
      <c r="J118" s="28"/>
      <c r="K118" s="28"/>
      <c r="L118" s="28"/>
      <c r="M118" s="23"/>
      <c r="N118" s="23"/>
      <c r="O118" s="23"/>
      <c r="P118" s="23"/>
      <c r="Q118" s="34"/>
      <c r="R118" s="23"/>
      <c r="S118" s="28"/>
      <c r="T118" s="28"/>
      <c r="U118" s="28"/>
      <c r="V118" s="35"/>
      <c r="W118"/>
      <c r="X118"/>
      <c r="AZ118" s="1"/>
      <c r="BA118" s="1"/>
      <c r="BB118" s="1"/>
    </row>
    <row r="119" spans="1:54" ht="73.5" customHeight="1">
      <c r="A119" s="36"/>
      <c r="B119" s="36"/>
      <c r="C119" s="37"/>
      <c r="D119" s="37"/>
      <c r="E119" s="37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8"/>
      <c r="R119" s="36"/>
      <c r="S119" s="36"/>
      <c r="T119" s="36"/>
      <c r="U119" s="36"/>
      <c r="V119"/>
      <c r="W119"/>
      <c r="X119"/>
      <c r="AZ119" s="1"/>
      <c r="BA119" s="1"/>
      <c r="BB119" s="1"/>
    </row>
    <row r="120" spans="1:54" ht="12" customHeight="1">
      <c r="A120" s="36"/>
      <c r="B120" s="36"/>
      <c r="C120" s="37"/>
      <c r="D120" s="37"/>
      <c r="E120" s="37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8"/>
      <c r="R120" s="36"/>
      <c r="S120" s="36"/>
      <c r="T120" s="36"/>
      <c r="U120" s="36"/>
      <c r="V120"/>
      <c r="W120"/>
      <c r="X120"/>
      <c r="AZ120" s="1"/>
      <c r="BA120" s="1"/>
      <c r="BB120" s="1"/>
    </row>
    <row r="121" spans="1:54">
      <c r="A121" s="36"/>
      <c r="B121" s="36"/>
      <c r="C121" s="37"/>
      <c r="D121" s="37"/>
      <c r="E121" s="37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8"/>
      <c r="R121" s="36"/>
      <c r="S121" s="36"/>
      <c r="T121" s="36"/>
      <c r="U121" s="36"/>
      <c r="V121"/>
      <c r="W121"/>
      <c r="X121"/>
      <c r="AZ121" s="1"/>
      <c r="BA121" s="1"/>
      <c r="BB121" s="1"/>
    </row>
    <row r="122" spans="1:54">
      <c r="A122" s="36"/>
      <c r="B122" s="36"/>
      <c r="C122" s="37"/>
      <c r="D122" s="37"/>
      <c r="E122" s="37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8"/>
      <c r="R122" s="36"/>
      <c r="S122" s="36"/>
      <c r="T122" s="36"/>
      <c r="U122" s="36"/>
      <c r="V122"/>
      <c r="W122"/>
      <c r="X122"/>
      <c r="AZ122" s="1"/>
      <c r="BA122" s="1"/>
      <c r="BB122" s="1"/>
    </row>
    <row r="123" spans="1:54">
      <c r="A123" s="36"/>
      <c r="B123" s="36"/>
      <c r="C123" s="37"/>
      <c r="D123" s="37"/>
      <c r="E123" s="37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8"/>
      <c r="R123" s="36"/>
      <c r="S123" s="36"/>
      <c r="T123" s="36"/>
      <c r="U123" s="36"/>
      <c r="V123"/>
      <c r="W123"/>
      <c r="X123"/>
      <c r="AZ123" s="1"/>
      <c r="BA123" s="1"/>
      <c r="BB123" s="1"/>
    </row>
    <row r="124" spans="1:54">
      <c r="A124" s="36"/>
      <c r="B124" s="36"/>
      <c r="C124" s="37"/>
      <c r="D124" s="37"/>
      <c r="E124" s="37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8"/>
      <c r="R124" s="36"/>
      <c r="S124" s="36"/>
      <c r="T124" s="36"/>
      <c r="U124" s="36"/>
      <c r="V124"/>
      <c r="W124"/>
      <c r="X124"/>
      <c r="AZ124" s="1"/>
      <c r="BA124" s="1"/>
      <c r="BB124" s="1"/>
    </row>
    <row r="125" spans="1:54">
      <c r="A125" s="36"/>
      <c r="B125" s="36"/>
      <c r="C125" s="37"/>
      <c r="D125" s="37"/>
      <c r="E125" s="37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8"/>
      <c r="R125" s="36"/>
      <c r="S125" s="36"/>
      <c r="T125" s="36"/>
      <c r="U125" s="36"/>
      <c r="V125"/>
      <c r="W125"/>
      <c r="X125"/>
      <c r="AZ125" s="1"/>
      <c r="BA125" s="1"/>
      <c r="BB125" s="1"/>
    </row>
    <row r="126" spans="1:54">
      <c r="A126" s="36"/>
      <c r="B126" s="36"/>
      <c r="C126" s="37"/>
      <c r="D126" s="37"/>
      <c r="E126" s="37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8"/>
      <c r="R126" s="36"/>
      <c r="S126" s="36"/>
      <c r="T126" s="36"/>
      <c r="U126" s="36"/>
      <c r="V126"/>
      <c r="W126"/>
      <c r="X126"/>
      <c r="AZ126" s="1"/>
      <c r="BA126" s="1"/>
      <c r="BB126" s="1"/>
    </row>
    <row r="127" spans="1:54">
      <c r="A127" s="36"/>
      <c r="B127" s="36"/>
      <c r="C127" s="37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10"/>
      <c r="S127" s="36"/>
      <c r="T127" s="36"/>
      <c r="U127" s="36"/>
      <c r="V127"/>
      <c r="W127"/>
      <c r="X127"/>
    </row>
    <row r="128" spans="1:54">
      <c r="A128" s="36"/>
      <c r="B128" s="36"/>
      <c r="C128" s="37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10"/>
      <c r="S128" s="36"/>
      <c r="T128" s="36"/>
      <c r="U128" s="36"/>
    </row>
    <row r="129" spans="1:21">
      <c r="A129" s="36"/>
      <c r="B129" s="36"/>
      <c r="C129" s="37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10"/>
      <c r="S129" s="36"/>
      <c r="T129" s="36"/>
      <c r="U129" s="36"/>
    </row>
    <row r="130" spans="1:21">
      <c r="A130" s="36"/>
      <c r="B130" s="36"/>
      <c r="C130" s="37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10"/>
      <c r="S130" s="36"/>
      <c r="T130" s="36"/>
      <c r="U130" s="36"/>
    </row>
    <row r="131" spans="1:21">
      <c r="A131" s="36"/>
      <c r="B131" s="36"/>
      <c r="C131" s="37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10"/>
      <c r="S131" s="36"/>
      <c r="T131" s="36"/>
      <c r="U131" s="36"/>
    </row>
    <row r="132" spans="1:21">
      <c r="A132" s="36"/>
      <c r="B132" s="36"/>
      <c r="C132" s="37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10"/>
      <c r="S132" s="36"/>
      <c r="T132" s="36"/>
      <c r="U132" s="36"/>
    </row>
    <row r="133" spans="1:21">
      <c r="A133" s="36"/>
      <c r="B133" s="36"/>
      <c r="C133" s="37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10"/>
      <c r="S133" s="36"/>
      <c r="T133" s="36"/>
      <c r="U133" s="36"/>
    </row>
    <row r="134" spans="1:21">
      <c r="A134" s="36"/>
      <c r="B134" s="36"/>
      <c r="C134" s="37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10"/>
      <c r="S134" s="36"/>
      <c r="T134" s="36"/>
      <c r="U134" s="36"/>
    </row>
    <row r="135" spans="1:21">
      <c r="C135" s="37"/>
      <c r="D135" s="36"/>
      <c r="E135" s="36"/>
      <c r="F135" s="36"/>
      <c r="G135" s="36"/>
      <c r="H135" s="36"/>
      <c r="I135" s="36"/>
      <c r="N135" s="36"/>
      <c r="O135" s="36"/>
      <c r="P135" s="36"/>
      <c r="Q135" s="36"/>
      <c r="R135" s="10"/>
      <c r="S135" s="36"/>
      <c r="T135" s="36"/>
      <c r="U135" s="36"/>
    </row>
    <row r="136" spans="1:21">
      <c r="C136" s="37"/>
      <c r="D136" s="36"/>
      <c r="E136" s="36"/>
      <c r="F136" s="36"/>
      <c r="G136" s="36"/>
      <c r="H136" s="36"/>
      <c r="I136" s="36"/>
      <c r="N136" s="36"/>
      <c r="O136" s="36"/>
      <c r="P136" s="36"/>
      <c r="Q136" s="36"/>
      <c r="R136" s="10"/>
      <c r="S136" s="36"/>
      <c r="T136" s="36"/>
      <c r="U136" s="36"/>
    </row>
    <row r="137" spans="1:21">
      <c r="C137" s="37"/>
      <c r="D137" s="36"/>
      <c r="E137" s="36"/>
      <c r="F137" s="36"/>
      <c r="G137" s="36"/>
      <c r="H137" s="36"/>
      <c r="I137" s="36"/>
      <c r="N137" s="36"/>
      <c r="O137" s="36"/>
      <c r="P137" s="36"/>
      <c r="Q137" s="36"/>
      <c r="R137" s="10"/>
      <c r="S137" s="36"/>
      <c r="T137" s="36"/>
      <c r="U137" s="36"/>
    </row>
    <row r="138" spans="1:21">
      <c r="C138" s="37"/>
      <c r="D138" s="36"/>
      <c r="E138" s="36"/>
      <c r="F138" s="36"/>
      <c r="G138" s="36"/>
      <c r="H138" s="36"/>
      <c r="I138" s="36"/>
      <c r="N138" s="36"/>
      <c r="O138" s="36"/>
      <c r="P138" s="36"/>
      <c r="Q138" s="36"/>
      <c r="R138" s="10"/>
      <c r="S138" s="36"/>
      <c r="T138" s="36"/>
      <c r="U138" s="36"/>
    </row>
    <row r="139" spans="1:21">
      <c r="Q139" s="2"/>
    </row>
    <row r="140" spans="1:21">
      <c r="Q140" s="2"/>
    </row>
    <row r="141" spans="1:21" ht="240" customHeight="1">
      <c r="Q141" s="2"/>
    </row>
    <row r="142" spans="1:21" ht="127.5" customHeight="1">
      <c r="Q142" s="2"/>
    </row>
  </sheetData>
  <mergeCells count="11">
    <mergeCell ref="F1:V1"/>
    <mergeCell ref="A108:C108"/>
    <mergeCell ref="F108:H109"/>
    <mergeCell ref="G3:V3"/>
    <mergeCell ref="AC14:AF14"/>
    <mergeCell ref="A88:C88"/>
    <mergeCell ref="A105:C105"/>
    <mergeCell ref="D3:D4"/>
    <mergeCell ref="E3:E4"/>
    <mergeCell ref="F3:F4"/>
    <mergeCell ref="A3:C4"/>
  </mergeCells>
  <printOptions horizontalCentered="1"/>
  <pageMargins left="0.31496062992125984" right="0.35433070866141736" top="0.43307086614173229" bottom="0.43307086614173229" header="0.31496062992125984" footer="0.19685039370078741"/>
  <pageSetup scale="23" fitToHeight="0" orientation="landscape" r:id="rId1"/>
  <headerFooter>
    <oddFooter>&amp;C&amp;14Pagina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Mayo 2026</vt:lpstr>
      <vt:lpstr>Hoja1</vt:lpstr>
      <vt:lpstr>'Mayo 2026'!Área_de_impresión</vt:lpstr>
      <vt:lpstr>'Mayo 2026'!Títulos_a_imprimir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Juana Benilda Frias</dc:creator>
  <cp:lastModifiedBy>Maria Belen Santana Mojica</cp:lastModifiedBy>
  <cp:lastPrinted>2026-06-08T14:40:40Z</cp:lastPrinted>
  <dcterms:created xsi:type="dcterms:W3CDTF">2020-11-04T14:03:00Z</dcterms:created>
  <dcterms:modified xsi:type="dcterms:W3CDTF">2026-06-08T14:40:56Z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3DAA1C096118412FBC42D8F3E653DD45_12</vt:lpwstr>
  </property>
  <property fmtid="{D5CDD505-2E9C-101B-9397-08002B2CF9AE}" pid="3" name="KSOProductBuildVer">
    <vt:lpwstr>1033-12.2.0.13359</vt:lpwstr>
  </property>
</Properties>
</file>