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idacgobdo-my.sharepoint.com/personal/lgermosen_idac_gov_do/Documents/Desktop/Enviar por correo/"/>
    </mc:Choice>
  </mc:AlternateContent>
  <xr:revisionPtr revIDLastSave="842" documentId="8_{5867CADD-9463-4BC7-8965-4C3B12DC8173}" xr6:coauthVersionLast="47" xr6:coauthVersionMax="47" xr10:uidLastSave="{C52116E5-A0FF-48E7-A667-346FBBB46A4E}"/>
  <bookViews>
    <workbookView xWindow="-120" yWindow="-120" windowWidth="20730" windowHeight="11040" xr2:uid="{00000000-000D-0000-FFFF-FFFF00000000}"/>
  </bookViews>
  <sheets>
    <sheet name="Volumen de Pasajeros y Op." sheetId="5" r:id="rId1"/>
    <sheet name="2026 VS 2025" sheetId="7" r:id="rId2"/>
    <sheet name="Fecha" sheetId="6" r:id="rId3"/>
  </sheets>
  <externalReferences>
    <externalReference r:id="rId4"/>
  </externalReferences>
  <definedNames>
    <definedName name="_xlnm.Print_Area" localSheetId="0">'Volumen de Pasajeros y Op.'!$C$5:$R$218</definedName>
    <definedName name="Lucas" localSheetId="0">'Volumen de Pasajeros y Op.'!$C$5:$R$218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1" i="7" l="1"/>
  <c r="AG42" i="7"/>
  <c r="AG43" i="7"/>
  <c r="AQ43" i="7" s="1"/>
  <c r="AG44" i="7"/>
  <c r="AQ44" i="7" s="1"/>
  <c r="AG35" i="7"/>
  <c r="AG36" i="7"/>
  <c r="AG37" i="7"/>
  <c r="AQ37" i="7" s="1"/>
  <c r="AG38" i="7"/>
  <c r="AQ38" i="7" s="1"/>
  <c r="AG29" i="7"/>
  <c r="AG30" i="7"/>
  <c r="AG31" i="7"/>
  <c r="AQ31" i="7" s="1"/>
  <c r="AG32" i="7"/>
  <c r="AQ32" i="7" s="1"/>
  <c r="AG23" i="7"/>
  <c r="AG24" i="7"/>
  <c r="AG25" i="7"/>
  <c r="AQ25" i="7" s="1"/>
  <c r="AG26" i="7"/>
  <c r="AQ26" i="7" s="1"/>
  <c r="AG17" i="7"/>
  <c r="AG18" i="7"/>
  <c r="AG19" i="7"/>
  <c r="AQ19" i="7" s="1"/>
  <c r="AG20" i="7"/>
  <c r="AQ20" i="7" s="1"/>
  <c r="AG11" i="7"/>
  <c r="AG12" i="7"/>
  <c r="AG13" i="7"/>
  <c r="AQ13" i="7" s="1"/>
  <c r="AG14" i="7"/>
  <c r="AQ14" i="7" s="1"/>
  <c r="AG5" i="7"/>
  <c r="AG6" i="7"/>
  <c r="AG7" i="7"/>
  <c r="AG52" i="7" s="1"/>
  <c r="AH52" i="7"/>
  <c r="AG8" i="7"/>
  <c r="AG53" i="7" s="1"/>
  <c r="AQ53" i="7" s="1"/>
  <c r="AE50" i="7"/>
  <c r="AF50" i="7"/>
  <c r="AG50" i="7"/>
  <c r="AH50" i="7"/>
  <c r="AI50" i="7"/>
  <c r="AJ50" i="7"/>
  <c r="AK50" i="7"/>
  <c r="AL50" i="7"/>
  <c r="AM50" i="7"/>
  <c r="AN50" i="7"/>
  <c r="AO50" i="7"/>
  <c r="AP50" i="7"/>
  <c r="AQ50" i="7"/>
  <c r="BU50" i="7"/>
  <c r="BV50" i="7"/>
  <c r="CG50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BU51" i="7"/>
  <c r="BV51" i="7"/>
  <c r="CG51" i="7"/>
  <c r="AE52" i="7"/>
  <c r="AF52" i="7"/>
  <c r="AI52" i="7"/>
  <c r="AJ52" i="7"/>
  <c r="AK52" i="7"/>
  <c r="AL52" i="7"/>
  <c r="AM52" i="7"/>
  <c r="AN52" i="7"/>
  <c r="AO52" i="7"/>
  <c r="AP52" i="7"/>
  <c r="BU52" i="7"/>
  <c r="BV52" i="7"/>
  <c r="CG52" i="7"/>
  <c r="AE53" i="7"/>
  <c r="AF53" i="7"/>
  <c r="AH53" i="7"/>
  <c r="AI53" i="7"/>
  <c r="AJ53" i="7"/>
  <c r="AK53" i="7"/>
  <c r="AL53" i="7"/>
  <c r="AM53" i="7"/>
  <c r="AN53" i="7"/>
  <c r="AO53" i="7"/>
  <c r="AP53" i="7"/>
  <c r="BU53" i="7"/>
  <c r="BV53" i="7"/>
  <c r="CG53" i="7"/>
  <c r="O41" i="7"/>
  <c r="AC41" i="7"/>
  <c r="AE41" i="7"/>
  <c r="AF41" i="7"/>
  <c r="AQ41" i="7"/>
  <c r="BE41" i="7"/>
  <c r="BS41" i="7"/>
  <c r="BU41" i="7"/>
  <c r="BV41" i="7"/>
  <c r="CG41" i="7"/>
  <c r="O42" i="7"/>
  <c r="AC42" i="7"/>
  <c r="AE42" i="7"/>
  <c r="AF42" i="7"/>
  <c r="AQ42" i="7"/>
  <c r="BE42" i="7"/>
  <c r="BS42" i="7"/>
  <c r="BU42" i="7"/>
  <c r="BV42" i="7"/>
  <c r="CG42" i="7"/>
  <c r="O43" i="7"/>
  <c r="AC43" i="7"/>
  <c r="AE43" i="7"/>
  <c r="AF43" i="7"/>
  <c r="BE43" i="7"/>
  <c r="BS43" i="7"/>
  <c r="BU43" i="7"/>
  <c r="BV43" i="7"/>
  <c r="CG43" i="7"/>
  <c r="O44" i="7"/>
  <c r="AC44" i="7"/>
  <c r="AE44" i="7"/>
  <c r="AF44" i="7"/>
  <c r="BE44" i="7"/>
  <c r="BS44" i="7"/>
  <c r="BU44" i="7"/>
  <c r="BV44" i="7"/>
  <c r="CG44" i="7"/>
  <c r="O35" i="7"/>
  <c r="AC35" i="7"/>
  <c r="AE35" i="7"/>
  <c r="AF35" i="7"/>
  <c r="AQ35" i="7"/>
  <c r="BE35" i="7"/>
  <c r="BS35" i="7"/>
  <c r="BU35" i="7"/>
  <c r="BV35" i="7"/>
  <c r="CG35" i="7"/>
  <c r="O36" i="7"/>
  <c r="AC36" i="7"/>
  <c r="AE36" i="7"/>
  <c r="AF36" i="7"/>
  <c r="AQ36" i="7"/>
  <c r="BE36" i="7"/>
  <c r="BS36" i="7"/>
  <c r="BU36" i="7"/>
  <c r="BV36" i="7"/>
  <c r="CG36" i="7"/>
  <c r="O37" i="7"/>
  <c r="AC37" i="7"/>
  <c r="AE37" i="7"/>
  <c r="AF37" i="7"/>
  <c r="BE37" i="7"/>
  <c r="BS37" i="7"/>
  <c r="BU37" i="7"/>
  <c r="BV37" i="7"/>
  <c r="CG37" i="7"/>
  <c r="O38" i="7"/>
  <c r="AC38" i="7"/>
  <c r="AE38" i="7"/>
  <c r="AF38" i="7"/>
  <c r="BE38" i="7"/>
  <c r="BS38" i="7"/>
  <c r="BU38" i="7"/>
  <c r="BV38" i="7"/>
  <c r="CG38" i="7"/>
  <c r="O29" i="7"/>
  <c r="AC29" i="7"/>
  <c r="AE29" i="7"/>
  <c r="AF29" i="7"/>
  <c r="AQ29" i="7"/>
  <c r="BE29" i="7"/>
  <c r="BS29" i="7"/>
  <c r="BU29" i="7"/>
  <c r="BV29" i="7"/>
  <c r="CG29" i="7"/>
  <c r="O30" i="7"/>
  <c r="AC30" i="7"/>
  <c r="AE30" i="7"/>
  <c r="AF30" i="7"/>
  <c r="AQ30" i="7"/>
  <c r="BE30" i="7"/>
  <c r="BS30" i="7"/>
  <c r="BU30" i="7"/>
  <c r="BV30" i="7"/>
  <c r="CG30" i="7"/>
  <c r="O31" i="7"/>
  <c r="AC31" i="7"/>
  <c r="AE31" i="7"/>
  <c r="AF31" i="7"/>
  <c r="BE31" i="7"/>
  <c r="BS31" i="7"/>
  <c r="BU31" i="7"/>
  <c r="BV31" i="7"/>
  <c r="CG31" i="7"/>
  <c r="O32" i="7"/>
  <c r="AC32" i="7"/>
  <c r="AE32" i="7"/>
  <c r="AF32" i="7"/>
  <c r="BE32" i="7"/>
  <c r="BS32" i="7"/>
  <c r="BU32" i="7"/>
  <c r="BV32" i="7"/>
  <c r="CG32" i="7"/>
  <c r="O23" i="7"/>
  <c r="AC23" i="7"/>
  <c r="AE23" i="7"/>
  <c r="AF23" i="7"/>
  <c r="AQ23" i="7"/>
  <c r="BE23" i="7"/>
  <c r="BS23" i="7"/>
  <c r="BU23" i="7"/>
  <c r="BV23" i="7"/>
  <c r="CG23" i="7"/>
  <c r="O24" i="7"/>
  <c r="AC24" i="7"/>
  <c r="AE24" i="7"/>
  <c r="AF24" i="7"/>
  <c r="AQ24" i="7"/>
  <c r="BE24" i="7"/>
  <c r="BS24" i="7"/>
  <c r="BU24" i="7"/>
  <c r="BV24" i="7"/>
  <c r="CG24" i="7"/>
  <c r="O25" i="7"/>
  <c r="AC25" i="7"/>
  <c r="AE25" i="7"/>
  <c r="AF25" i="7"/>
  <c r="BE25" i="7"/>
  <c r="BS25" i="7"/>
  <c r="BU25" i="7"/>
  <c r="BV25" i="7"/>
  <c r="CG25" i="7"/>
  <c r="O26" i="7"/>
  <c r="AC26" i="7"/>
  <c r="AE26" i="7"/>
  <c r="AF26" i="7"/>
  <c r="BE26" i="7"/>
  <c r="BS26" i="7"/>
  <c r="BU26" i="7"/>
  <c r="BV26" i="7"/>
  <c r="CG26" i="7"/>
  <c r="O17" i="7"/>
  <c r="AC17" i="7"/>
  <c r="AE17" i="7"/>
  <c r="AF17" i="7"/>
  <c r="AQ17" i="7"/>
  <c r="BE17" i="7"/>
  <c r="BS17" i="7"/>
  <c r="BU17" i="7"/>
  <c r="BV17" i="7"/>
  <c r="CG17" i="7"/>
  <c r="O18" i="7"/>
  <c r="AC18" i="7"/>
  <c r="AE18" i="7"/>
  <c r="AF18" i="7"/>
  <c r="AQ18" i="7"/>
  <c r="BE18" i="7"/>
  <c r="BS18" i="7"/>
  <c r="BU18" i="7"/>
  <c r="BV18" i="7"/>
  <c r="CG18" i="7"/>
  <c r="O19" i="7"/>
  <c r="AC19" i="7"/>
  <c r="AE19" i="7"/>
  <c r="AF19" i="7"/>
  <c r="BE19" i="7"/>
  <c r="BS19" i="7"/>
  <c r="BU19" i="7"/>
  <c r="BV19" i="7"/>
  <c r="CG19" i="7"/>
  <c r="O20" i="7"/>
  <c r="AC20" i="7"/>
  <c r="AE20" i="7"/>
  <c r="AF20" i="7"/>
  <c r="BE20" i="7"/>
  <c r="BS20" i="7"/>
  <c r="BU20" i="7"/>
  <c r="BV20" i="7"/>
  <c r="CG20" i="7"/>
  <c r="O11" i="7"/>
  <c r="AC11" i="7"/>
  <c r="AE11" i="7"/>
  <c r="AF11" i="7"/>
  <c r="AQ11" i="7"/>
  <c r="BE11" i="7"/>
  <c r="BS11" i="7"/>
  <c r="BU11" i="7"/>
  <c r="BV11" i="7"/>
  <c r="CG11" i="7"/>
  <c r="O12" i="7"/>
  <c r="AC12" i="7"/>
  <c r="AE12" i="7"/>
  <c r="AF12" i="7"/>
  <c r="AQ12" i="7"/>
  <c r="BE12" i="7"/>
  <c r="BS12" i="7"/>
  <c r="BU12" i="7"/>
  <c r="BV12" i="7"/>
  <c r="CG12" i="7"/>
  <c r="O13" i="7"/>
  <c r="AC13" i="7"/>
  <c r="AE13" i="7"/>
  <c r="AF13" i="7"/>
  <c r="BE13" i="7"/>
  <c r="BS13" i="7"/>
  <c r="BU13" i="7"/>
  <c r="BV13" i="7"/>
  <c r="CG13" i="7"/>
  <c r="O14" i="7"/>
  <c r="AC14" i="7"/>
  <c r="AE14" i="7"/>
  <c r="AF14" i="7"/>
  <c r="BE14" i="7"/>
  <c r="BS14" i="7"/>
  <c r="BU14" i="7"/>
  <c r="BV14" i="7"/>
  <c r="CG14" i="7"/>
  <c r="O5" i="7"/>
  <c r="AC5" i="7"/>
  <c r="AE5" i="7"/>
  <c r="AF5" i="7"/>
  <c r="AQ5" i="7"/>
  <c r="BE5" i="7"/>
  <c r="BS5" i="7"/>
  <c r="BU5" i="7"/>
  <c r="BV5" i="7"/>
  <c r="CG5" i="7"/>
  <c r="O6" i="7"/>
  <c r="AC6" i="7"/>
  <c r="AE6" i="7"/>
  <c r="AF6" i="7"/>
  <c r="AQ6" i="7"/>
  <c r="BE6" i="7"/>
  <c r="BS6" i="7"/>
  <c r="BU6" i="7"/>
  <c r="BV6" i="7"/>
  <c r="CG6" i="7"/>
  <c r="O7" i="7"/>
  <c r="AC7" i="7"/>
  <c r="AE7" i="7"/>
  <c r="AF7" i="7"/>
  <c r="BE7" i="7"/>
  <c r="BS7" i="7"/>
  <c r="BU7" i="7"/>
  <c r="BV7" i="7"/>
  <c r="CG7" i="7"/>
  <c r="O8" i="7"/>
  <c r="AC8" i="7"/>
  <c r="AE8" i="7"/>
  <c r="AF8" i="7"/>
  <c r="BE8" i="7"/>
  <c r="BS8" i="7"/>
  <c r="BU8" i="7"/>
  <c r="BV8" i="7"/>
  <c r="CG8" i="7"/>
  <c r="AQ52" i="7" l="1"/>
  <c r="AQ8" i="7"/>
  <c r="AQ7" i="7"/>
  <c r="C139" i="5" l="1"/>
  <c r="T1" i="5"/>
  <c r="T2" i="5"/>
  <c r="D4" i="6"/>
  <c r="D5" i="6"/>
  <c r="D6" i="6"/>
  <c r="D7" i="6"/>
  <c r="D8" i="6"/>
  <c r="D9" i="6"/>
  <c r="D10" i="6"/>
  <c r="D11" i="6"/>
  <c r="D12" i="6"/>
  <c r="D13" i="6"/>
  <c r="D3" i="6"/>
  <c r="D2" i="6"/>
  <c r="C2" i="6" l="1"/>
  <c r="C4" i="6"/>
  <c r="C5" i="6"/>
  <c r="C6" i="6"/>
  <c r="C7" i="6"/>
  <c r="C8" i="6"/>
  <c r="C9" i="6"/>
  <c r="C10" i="6"/>
  <c r="C11" i="6"/>
  <c r="C12" i="6"/>
  <c r="C13" i="6"/>
  <c r="C3" i="6"/>
  <c r="H201" i="5"/>
  <c r="H202" i="5"/>
  <c r="H195" i="5"/>
  <c r="H196" i="5"/>
  <c r="H189" i="5"/>
  <c r="H190" i="5"/>
  <c r="H183" i="5"/>
  <c r="H184" i="5"/>
  <c r="H132" i="5"/>
  <c r="H133" i="5"/>
  <c r="H135" i="5"/>
  <c r="H126" i="5"/>
  <c r="H127" i="5"/>
  <c r="H129" i="5"/>
  <c r="H120" i="5"/>
  <c r="H121" i="5"/>
  <c r="H123" i="5"/>
  <c r="H114" i="5"/>
  <c r="H115" i="5"/>
  <c r="H117" i="5"/>
  <c r="H108" i="5"/>
  <c r="H109" i="5"/>
  <c r="H111" i="5"/>
  <c r="H102" i="5"/>
  <c r="H103" i="5"/>
  <c r="H105" i="5"/>
  <c r="H99" i="5"/>
  <c r="H97" i="5"/>
  <c r="H86" i="5"/>
  <c r="H87" i="5"/>
  <c r="H89" i="5"/>
  <c r="H80" i="5"/>
  <c r="H81" i="5"/>
  <c r="H82" i="5" s="1"/>
  <c r="H83" i="5"/>
  <c r="H77" i="5"/>
  <c r="H71" i="5"/>
  <c r="H74" i="5"/>
  <c r="H75" i="5"/>
  <c r="H69" i="5"/>
  <c r="H68" i="5"/>
  <c r="H65" i="5"/>
  <c r="H63" i="5"/>
  <c r="H62" i="5"/>
  <c r="H59" i="5"/>
  <c r="H57" i="5"/>
  <c r="H56" i="5"/>
  <c r="H53" i="5"/>
  <c r="H51" i="5"/>
  <c r="H50" i="5"/>
  <c r="G202" i="5"/>
  <c r="G201" i="5"/>
  <c r="G196" i="5"/>
  <c r="G195" i="5"/>
  <c r="G190" i="5"/>
  <c r="G189" i="5"/>
  <c r="G184" i="5"/>
  <c r="G183" i="5"/>
  <c r="G135" i="5"/>
  <c r="G133" i="5"/>
  <c r="G132" i="5"/>
  <c r="G129" i="5"/>
  <c r="G127" i="5"/>
  <c r="G126" i="5"/>
  <c r="G123" i="5"/>
  <c r="G121" i="5"/>
  <c r="G120" i="5"/>
  <c r="G117" i="5"/>
  <c r="G115" i="5"/>
  <c r="G114" i="5"/>
  <c r="G111" i="5"/>
  <c r="G109" i="5"/>
  <c r="G108" i="5"/>
  <c r="G105" i="5"/>
  <c r="G103" i="5"/>
  <c r="G102" i="5"/>
  <c r="G99" i="5"/>
  <c r="G97" i="5"/>
  <c r="H96" i="5"/>
  <c r="G96" i="5"/>
  <c r="G89" i="5"/>
  <c r="G87" i="5"/>
  <c r="G86" i="5"/>
  <c r="G83" i="5"/>
  <c r="G81" i="5"/>
  <c r="G80" i="5"/>
  <c r="G77" i="5"/>
  <c r="G75" i="5"/>
  <c r="G74" i="5"/>
  <c r="G71" i="5"/>
  <c r="G69" i="5"/>
  <c r="G68" i="5"/>
  <c r="G65" i="5"/>
  <c r="G63" i="5"/>
  <c r="G62" i="5"/>
  <c r="G59" i="5"/>
  <c r="G57" i="5"/>
  <c r="G56" i="5"/>
  <c r="G53" i="5"/>
  <c r="G51" i="5"/>
  <c r="G50" i="5"/>
  <c r="U151" i="5"/>
  <c r="H34" i="5" l="1"/>
  <c r="C39" i="5"/>
  <c r="C7" i="5"/>
  <c r="C181" i="5"/>
  <c r="C48" i="5"/>
  <c r="C94" i="5"/>
  <c r="H128" i="5"/>
  <c r="C28" i="5"/>
  <c r="C187" i="5"/>
  <c r="C193" i="5"/>
  <c r="C199" i="5"/>
  <c r="F7" i="5"/>
  <c r="C18" i="5"/>
  <c r="F18" i="5"/>
  <c r="H104" i="5"/>
  <c r="H185" i="5"/>
  <c r="H197" i="5"/>
  <c r="H203" i="5"/>
  <c r="H110" i="5"/>
  <c r="H191" i="5"/>
  <c r="H134" i="5"/>
  <c r="H122" i="5"/>
  <c r="H116" i="5"/>
  <c r="H88" i="5"/>
  <c r="Q203" i="5"/>
  <c r="P203" i="5"/>
  <c r="O203" i="5"/>
  <c r="N203" i="5"/>
  <c r="M203" i="5"/>
  <c r="L203" i="5"/>
  <c r="K203" i="5"/>
  <c r="J203" i="5"/>
  <c r="I203" i="5"/>
  <c r="Q197" i="5"/>
  <c r="P197" i="5"/>
  <c r="O197" i="5"/>
  <c r="N197" i="5"/>
  <c r="M197" i="5"/>
  <c r="L197" i="5"/>
  <c r="K197" i="5"/>
  <c r="J197" i="5"/>
  <c r="I197" i="5"/>
  <c r="Q191" i="5"/>
  <c r="P191" i="5"/>
  <c r="O191" i="5"/>
  <c r="N191" i="5"/>
  <c r="M191" i="5"/>
  <c r="L191" i="5"/>
  <c r="K191" i="5"/>
  <c r="J191" i="5"/>
  <c r="I191" i="5"/>
  <c r="Q185" i="5"/>
  <c r="P185" i="5"/>
  <c r="O185" i="5"/>
  <c r="N185" i="5"/>
  <c r="M185" i="5"/>
  <c r="L185" i="5"/>
  <c r="K185" i="5"/>
  <c r="J185" i="5"/>
  <c r="I185" i="5"/>
  <c r="U167" i="5"/>
  <c r="A203" i="5" l="1"/>
  <c r="A197" i="5"/>
  <c r="A191" i="5"/>
  <c r="A185" i="5"/>
  <c r="Q76" i="5" l="1"/>
  <c r="Q122" i="5"/>
  <c r="Q134" i="5"/>
  <c r="H58" i="5"/>
  <c r="I58" i="5"/>
  <c r="J58" i="5"/>
  <c r="K58" i="5"/>
  <c r="L58" i="5"/>
  <c r="M58" i="5"/>
  <c r="N58" i="5"/>
  <c r="O58" i="5"/>
  <c r="P58" i="5"/>
  <c r="Q58" i="5"/>
  <c r="H52" i="5"/>
  <c r="I52" i="5"/>
  <c r="J52" i="5"/>
  <c r="K52" i="5"/>
  <c r="L52" i="5"/>
  <c r="M52" i="5"/>
  <c r="N52" i="5"/>
  <c r="O52" i="5"/>
  <c r="P52" i="5"/>
  <c r="Q52" i="5"/>
  <c r="Q42" i="5"/>
  <c r="Q41" i="5"/>
  <c r="Q35" i="5"/>
  <c r="Q34" i="5"/>
  <c r="Q31" i="5"/>
  <c r="Q30" i="5"/>
  <c r="Q98" i="5"/>
  <c r="Q110" i="5"/>
  <c r="I116" i="5"/>
  <c r="J116" i="5"/>
  <c r="K116" i="5"/>
  <c r="L116" i="5"/>
  <c r="M116" i="5"/>
  <c r="N116" i="5"/>
  <c r="O116" i="5"/>
  <c r="P116" i="5"/>
  <c r="Q116" i="5"/>
  <c r="Q104" i="5"/>
  <c r="Q88" i="5"/>
  <c r="Q82" i="5"/>
  <c r="H30" i="5"/>
  <c r="I30" i="5"/>
  <c r="J30" i="5"/>
  <c r="K30" i="5"/>
  <c r="L30" i="5"/>
  <c r="M30" i="5"/>
  <c r="N30" i="5"/>
  <c r="O30" i="5"/>
  <c r="P30" i="5"/>
  <c r="H31" i="5"/>
  <c r="I31" i="5"/>
  <c r="J31" i="5"/>
  <c r="K31" i="5"/>
  <c r="L31" i="5"/>
  <c r="M31" i="5"/>
  <c r="N31" i="5"/>
  <c r="O31" i="5"/>
  <c r="P31" i="5"/>
  <c r="Q36" i="5" l="1"/>
  <c r="Q32" i="5"/>
  <c r="I32" i="5"/>
  <c r="M32" i="5"/>
  <c r="J32" i="5"/>
  <c r="L32" i="5"/>
  <c r="O32" i="5"/>
  <c r="N32" i="5"/>
  <c r="P32" i="5"/>
  <c r="H32" i="5"/>
  <c r="K32" i="5"/>
  <c r="P134" i="5" l="1"/>
  <c r="P122" i="5"/>
  <c r="P110" i="5"/>
  <c r="P104" i="5"/>
  <c r="P98" i="5"/>
  <c r="P76" i="5"/>
  <c r="P70" i="5"/>
  <c r="P64" i="5"/>
  <c r="P88" i="5"/>
  <c r="P82" i="5"/>
  <c r="O41" i="5" l="1"/>
  <c r="O122" i="5" l="1"/>
  <c r="O134" i="5"/>
  <c r="O110" i="5"/>
  <c r="O104" i="5"/>
  <c r="O98" i="5"/>
  <c r="O82" i="5"/>
  <c r="O88" i="5"/>
  <c r="O76" i="5"/>
  <c r="O70" i="5"/>
  <c r="O64" i="5"/>
  <c r="N134" i="5" l="1"/>
  <c r="N122" i="5"/>
  <c r="N110" i="5"/>
  <c r="N104" i="5"/>
  <c r="N98" i="5"/>
  <c r="N88" i="5"/>
  <c r="N82" i="5"/>
  <c r="N76" i="5"/>
  <c r="N70" i="5"/>
  <c r="N64" i="5"/>
  <c r="M122" i="5" l="1"/>
  <c r="M134" i="5"/>
  <c r="M110" i="5"/>
  <c r="M104" i="5"/>
  <c r="M98" i="5"/>
  <c r="M88" i="5"/>
  <c r="M82" i="5"/>
  <c r="M76" i="5"/>
  <c r="M70" i="5"/>
  <c r="M64" i="5"/>
  <c r="L70" i="5" l="1"/>
  <c r="L82" i="5"/>
  <c r="L134" i="5" l="1"/>
  <c r="L122" i="5"/>
  <c r="L110" i="5"/>
  <c r="L104" i="5"/>
  <c r="L98" i="5"/>
  <c r="L88" i="5"/>
  <c r="L76" i="5"/>
  <c r="L64" i="5"/>
  <c r="K134" i="5" l="1"/>
  <c r="K122" i="5"/>
  <c r="K110" i="5"/>
  <c r="K104" i="5"/>
  <c r="K98" i="5"/>
  <c r="K64" i="5"/>
  <c r="K70" i="5"/>
  <c r="K76" i="5"/>
  <c r="K82" i="5"/>
  <c r="K88" i="5"/>
  <c r="J35" i="5" l="1"/>
  <c r="J34" i="5"/>
  <c r="J122" i="5"/>
  <c r="J134" i="5"/>
  <c r="J110" i="5"/>
  <c r="J104" i="5"/>
  <c r="J98" i="5"/>
  <c r="J41" i="5"/>
  <c r="J88" i="5"/>
  <c r="J82" i="5"/>
  <c r="J76" i="5"/>
  <c r="I76" i="5"/>
  <c r="J70" i="5"/>
  <c r="J64" i="5"/>
  <c r="J42" i="5" l="1"/>
  <c r="I134" i="5" l="1"/>
  <c r="I122" i="5"/>
  <c r="I110" i="5"/>
  <c r="I104" i="5"/>
  <c r="I98" i="5"/>
  <c r="I88" i="5" l="1"/>
  <c r="I82" i="5"/>
  <c r="I70" i="5"/>
  <c r="I64" i="5"/>
  <c r="H70" i="5" l="1"/>
  <c r="H76" i="5"/>
  <c r="H64" i="5"/>
  <c r="H98" i="5" l="1"/>
  <c r="O42" i="5" l="1"/>
  <c r="N42" i="5" l="1"/>
  <c r="O35" i="5"/>
  <c r="O34" i="5"/>
  <c r="N35" i="5" l="1"/>
  <c r="N34" i="5"/>
  <c r="H35" i="5" l="1"/>
  <c r="P42" i="5" l="1"/>
  <c r="M42" i="5"/>
  <c r="L42" i="5"/>
  <c r="K42" i="5"/>
  <c r="I42" i="5"/>
  <c r="H42" i="5"/>
  <c r="P41" i="5"/>
  <c r="N41" i="5"/>
  <c r="M41" i="5"/>
  <c r="L41" i="5"/>
  <c r="K41" i="5"/>
  <c r="I41" i="5"/>
  <c r="H41" i="5"/>
  <c r="P35" i="5"/>
  <c r="M35" i="5"/>
  <c r="L35" i="5"/>
  <c r="K35" i="5"/>
  <c r="I35" i="5"/>
  <c r="P34" i="5"/>
  <c r="M34" i="5"/>
  <c r="L34" i="5"/>
  <c r="K34" i="5"/>
  <c r="I34" i="5"/>
  <c r="H36" i="5"/>
  <c r="P43" i="5" l="1"/>
  <c r="N36" i="5"/>
  <c r="Q43" i="5"/>
  <c r="O36" i="5"/>
  <c r="N43" i="5"/>
  <c r="O43" i="5"/>
  <c r="M43" i="5"/>
  <c r="L43" i="5"/>
  <c r="J43" i="5"/>
  <c r="K36" i="5"/>
  <c r="L36" i="5"/>
  <c r="P36" i="5"/>
  <c r="K43" i="5"/>
  <c r="M36" i="5"/>
  <c r="J36" i="5"/>
  <c r="I43" i="5"/>
  <c r="I36" i="5"/>
  <c r="H43" i="5"/>
  <c r="H37" i="5"/>
  <c r="J37" i="5" l="1"/>
  <c r="Q37" i="5"/>
  <c r="O37" i="5"/>
  <c r="N37" i="5"/>
  <c r="L37" i="5"/>
  <c r="K37" i="5"/>
  <c r="P37" i="5"/>
  <c r="M37" i="5"/>
  <c r="I37" i="5"/>
  <c r="R75" i="5" l="1"/>
  <c r="R83" i="5"/>
  <c r="R50" i="5"/>
  <c r="R108" i="5"/>
  <c r="R59" i="5"/>
  <c r="R53" i="5"/>
  <c r="V144" i="5" s="1"/>
  <c r="R68" i="5"/>
  <c r="R51" i="5"/>
  <c r="R69" i="5"/>
  <c r="R56" i="5"/>
  <c r="R71" i="5"/>
  <c r="R74" i="5"/>
  <c r="R62" i="5"/>
  <c r="R63" i="5"/>
  <c r="R114" i="5"/>
  <c r="R65" i="5"/>
  <c r="R89" i="5"/>
  <c r="R57" i="5"/>
  <c r="R129" i="5"/>
  <c r="R77" i="5"/>
  <c r="G134" i="5"/>
  <c r="G70" i="5"/>
  <c r="R109" i="5"/>
  <c r="R202" i="5"/>
  <c r="R133" i="5"/>
  <c r="R190" i="5"/>
  <c r="R196" i="5"/>
  <c r="G64" i="5"/>
  <c r="R123" i="5"/>
  <c r="G88" i="5"/>
  <c r="R87" i="5"/>
  <c r="G128" i="5"/>
  <c r="R127" i="5"/>
  <c r="R115" i="5"/>
  <c r="R121" i="5"/>
  <c r="G185" i="5"/>
  <c r="G116" i="5"/>
  <c r="R184" i="5"/>
  <c r="R81" i="5"/>
  <c r="R111" i="5"/>
  <c r="F128" i="5"/>
  <c r="R126" i="5"/>
  <c r="R201" i="5"/>
  <c r="F203" i="5"/>
  <c r="G34" i="5"/>
  <c r="G98" i="5"/>
  <c r="F64" i="5"/>
  <c r="F88" i="5"/>
  <c r="R86" i="5"/>
  <c r="R99" i="5"/>
  <c r="G41" i="5"/>
  <c r="G191" i="5"/>
  <c r="G31" i="5"/>
  <c r="F76" i="5"/>
  <c r="F58" i="5"/>
  <c r="F197" i="5"/>
  <c r="R195" i="5"/>
  <c r="F52" i="5"/>
  <c r="F70" i="5"/>
  <c r="F116" i="5"/>
  <c r="F98" i="5"/>
  <c r="R96" i="5"/>
  <c r="R135" i="5"/>
  <c r="G52" i="5"/>
  <c r="G30" i="5"/>
  <c r="F82" i="5"/>
  <c r="R80" i="5"/>
  <c r="R103" i="5"/>
  <c r="F110" i="5"/>
  <c r="G42" i="5"/>
  <c r="G197" i="5"/>
  <c r="G82" i="5"/>
  <c r="F122" i="5"/>
  <c r="R120" i="5"/>
  <c r="G203" i="5"/>
  <c r="G58" i="5"/>
  <c r="G104" i="5"/>
  <c r="G35" i="5"/>
  <c r="F134" i="5"/>
  <c r="R132" i="5"/>
  <c r="R117" i="5"/>
  <c r="F191" i="5"/>
  <c r="R189" i="5"/>
  <c r="G76" i="5"/>
  <c r="G110" i="5"/>
  <c r="F185" i="5"/>
  <c r="R183" i="5"/>
  <c r="G122" i="5"/>
  <c r="R105" i="5"/>
  <c r="R97" i="5"/>
  <c r="F104" i="5"/>
  <c r="R102" i="5"/>
  <c r="V145" i="5" l="1"/>
  <c r="V147" i="5"/>
  <c r="V149" i="5"/>
  <c r="V146" i="5"/>
  <c r="W144" i="5"/>
  <c r="U8" i="5"/>
  <c r="V148" i="5"/>
  <c r="R197" i="5"/>
  <c r="V150" i="5"/>
  <c r="W150" i="5" s="1"/>
  <c r="R134" i="5"/>
  <c r="R52" i="5"/>
  <c r="U13" i="5"/>
  <c r="U12" i="5"/>
  <c r="R191" i="5"/>
  <c r="R58" i="5"/>
  <c r="R64" i="5"/>
  <c r="R76" i="5"/>
  <c r="R70" i="5"/>
  <c r="U10" i="5"/>
  <c r="U14" i="5"/>
  <c r="R185" i="5"/>
  <c r="R128" i="5"/>
  <c r="R31" i="5"/>
  <c r="U11" i="5"/>
  <c r="R88" i="5"/>
  <c r="R203" i="5"/>
  <c r="R122" i="5"/>
  <c r="G43" i="5"/>
  <c r="R82" i="5"/>
  <c r="G32" i="5"/>
  <c r="F43" i="5"/>
  <c r="R104" i="5"/>
  <c r="R41" i="5"/>
  <c r="R116" i="5"/>
  <c r="F32" i="5"/>
  <c r="R30" i="5"/>
  <c r="F36" i="5"/>
  <c r="R34" i="5"/>
  <c r="R98" i="5"/>
  <c r="R42" i="5"/>
  <c r="G36" i="5"/>
  <c r="R35" i="5"/>
  <c r="U9" i="5"/>
  <c r="R110" i="5"/>
  <c r="V160" i="5" l="1"/>
  <c r="U19" i="5"/>
  <c r="U20" i="5"/>
  <c r="W145" i="5"/>
  <c r="V161" i="5"/>
  <c r="W161" i="5" s="1"/>
  <c r="W146" i="5"/>
  <c r="V162" i="5"/>
  <c r="W162" i="5" s="1"/>
  <c r="W148" i="5"/>
  <c r="V164" i="5"/>
  <c r="W164" i="5" s="1"/>
  <c r="W147" i="5"/>
  <c r="V163" i="5"/>
  <c r="W163" i="5" s="1"/>
  <c r="U25" i="5"/>
  <c r="V166" i="5"/>
  <c r="W166" i="5" s="1"/>
  <c r="W149" i="5"/>
  <c r="V165" i="5"/>
  <c r="W165" i="5" s="1"/>
  <c r="U21" i="5"/>
  <c r="R32" i="5"/>
  <c r="U22" i="5"/>
  <c r="U24" i="5"/>
  <c r="G37" i="5"/>
  <c r="U23" i="5"/>
  <c r="R43" i="5"/>
  <c r="U15" i="5"/>
  <c r="R36" i="5"/>
  <c r="F37" i="5"/>
  <c r="U26" i="5" l="1"/>
  <c r="W151" i="5"/>
  <c r="V151" i="5"/>
  <c r="V167" i="5"/>
  <c r="W167" i="5" s="1"/>
  <c r="W160" i="5"/>
  <c r="R37" i="5"/>
  <c r="Q142" i="5" l="1"/>
  <c r="Q143" i="5"/>
  <c r="R161" i="5"/>
  <c r="R16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tc={68EB1865-F2B8-4B9A-9FAA-026E8E5AA408}</author>
  </authors>
  <commentList>
    <comment ref="U1" authorId="0" shapeId="0" xr:uid="{68EB1865-F2B8-4B9A-9FAA-026E8E5AA40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debe escribir el número del mes actual</t>
      </text>
    </comment>
  </commentList>
</comments>
</file>

<file path=xl/sharedStrings.xml><?xml version="1.0" encoding="utf-8"?>
<sst xmlns="http://schemas.openxmlformats.org/spreadsheetml/2006/main" count="1024" uniqueCount="90">
  <si>
    <r>
      <t xml:space="preserve">DIRECCIÓN DE PLANIFICACIÓN Y DESARROLLO
</t>
    </r>
    <r>
      <rPr>
        <b/>
        <sz val="11"/>
        <rFont val="Poppins"/>
      </rPr>
      <t>DEPARTAMENTO DE FORMULACIÓN Y MONITOREO INTERNO</t>
    </r>
    <r>
      <rPr>
        <b/>
        <sz val="16"/>
        <rFont val="Poppins"/>
      </rPr>
      <t xml:space="preserve">
</t>
    </r>
    <r>
      <rPr>
        <b/>
        <sz val="11"/>
        <rFont val="Poppins"/>
      </rPr>
      <t>DIVISIÓN DE ESTADÍSTICAS AERONÁUTICAS</t>
    </r>
  </si>
  <si>
    <t>AEROPUERTOS</t>
  </si>
  <si>
    <t>OPERACIONES</t>
  </si>
  <si>
    <t>MDSD</t>
  </si>
  <si>
    <t>MDPP</t>
  </si>
  <si>
    <t>MDPC</t>
  </si>
  <si>
    <t>MDLR</t>
  </si>
  <si>
    <t>MDST</t>
  </si>
  <si>
    <t>MDJB</t>
  </si>
  <si>
    <t>MDCY</t>
  </si>
  <si>
    <t>PASAJEROS</t>
  </si>
  <si>
    <t>TIPO DE VUELO</t>
  </si>
  <si>
    <t>CONCEPTOS</t>
  </si>
  <si>
    <t>ENE.</t>
  </si>
  <si>
    <t>FEB.</t>
  </si>
  <si>
    <t>MAR.</t>
  </si>
  <si>
    <t>ABR</t>
  </si>
  <si>
    <t>MAY.</t>
  </si>
  <si>
    <t>JUN.</t>
  </si>
  <si>
    <t>JUL.</t>
  </si>
  <si>
    <t>AGO.</t>
  </si>
  <si>
    <t>SEPT.</t>
  </si>
  <si>
    <t>OCT.</t>
  </si>
  <si>
    <t>NOV.</t>
  </si>
  <si>
    <t>DIC.</t>
  </si>
  <si>
    <t>TOTAL 2026</t>
  </si>
  <si>
    <t>LLEGADA</t>
  </si>
  <si>
    <t>REGULARES</t>
  </si>
  <si>
    <t>SALIDA</t>
  </si>
  <si>
    <t xml:space="preserve">TOTAL </t>
  </si>
  <si>
    <t>CHARTERS</t>
  </si>
  <si>
    <t>TOTAL GENERAL</t>
  </si>
  <si>
    <t>INTERNACIONALES</t>
  </si>
  <si>
    <t>TOTAL</t>
  </si>
  <si>
    <t>Pág: 1</t>
  </si>
  <si>
    <r>
      <t xml:space="preserve">DESGLOSE POR AEROPUERTO
</t>
    </r>
    <r>
      <rPr>
        <sz val="12"/>
        <rFont val="Poppins"/>
      </rPr>
      <t>VUELOS REGULARES</t>
    </r>
  </si>
  <si>
    <t>AEROPUERTO</t>
  </si>
  <si>
    <t>LAS AMERICAS</t>
  </si>
  <si>
    <t>PUERTO PLATA</t>
  </si>
  <si>
    <t>PUNTA CANA</t>
  </si>
  <si>
    <t>LA ROMANA</t>
  </si>
  <si>
    <t>EL CIBAO</t>
  </si>
  <si>
    <t xml:space="preserve">DR. JOAQUÍN </t>
  </si>
  <si>
    <t>BALAGUER</t>
  </si>
  <si>
    <t>CATEY</t>
  </si>
  <si>
    <t>Pág: 2</t>
  </si>
  <si>
    <r>
      <t xml:space="preserve">DESGLOSE POR AEROPUERTO
</t>
    </r>
    <r>
      <rPr>
        <sz val="12"/>
        <rFont val="Poppins"/>
      </rPr>
      <t>VUELOS CHARTER</t>
    </r>
  </si>
  <si>
    <t>Pág: 3</t>
  </si>
  <si>
    <t>COMPARATIVO POR AEROPUERTOS</t>
  </si>
  <si>
    <t>2026 VS 2025</t>
  </si>
  <si>
    <t>LLEGADA Y SALIDA</t>
  </si>
  <si>
    <t>AÑO 2025</t>
  </si>
  <si>
    <t>AÑO 2026</t>
  </si>
  <si>
    <t>Total</t>
  </si>
  <si>
    <t>Pág: 4</t>
  </si>
  <si>
    <t>Privado</t>
  </si>
  <si>
    <t>PRIVADO</t>
  </si>
  <si>
    <t>Domestico</t>
  </si>
  <si>
    <t>DOMÉSTICOS</t>
  </si>
  <si>
    <t>Carga Regular</t>
  </si>
  <si>
    <t>CARGA
REGULAR</t>
  </si>
  <si>
    <t>Carga Charter</t>
  </si>
  <si>
    <t>CARGA
CHARTER</t>
  </si>
  <si>
    <t>Leyenda</t>
  </si>
  <si>
    <t>MDSD: Aeropuerto Internacional Dr. José Fco. Peña Gómez, Las Américas.</t>
  </si>
  <si>
    <t>MDPP: Aeropuerto Internacional Gral. Gregorio Luperón, Puerto Plata.</t>
  </si>
  <si>
    <t>MDPC: Aeropuerto Internacional de Punta Cana.</t>
  </si>
  <si>
    <t>MDLR: Aeropuerto Internacional La Romana.</t>
  </si>
  <si>
    <t>MDST: Aeropuerto Internacional del Cibao, Santiago.</t>
  </si>
  <si>
    <t>MDJB: Aeropuerto Internacional Dr. Joaquín Balaguer, La Isabela.</t>
  </si>
  <si>
    <t>MDCY: Aeropuerto Internacional Presidente Juan Bosch, Catey.</t>
  </si>
  <si>
    <r>
      <rPr>
        <b/>
        <sz val="10"/>
        <rFont val="Poppins"/>
      </rPr>
      <t xml:space="preserve">Fuente: </t>
    </r>
    <r>
      <rPr>
        <sz val="10"/>
        <rFont val="Poppins"/>
      </rPr>
      <t>Información recolectada por la División de Facturación y Cobros mediante los operadores designados del Instituto Dominicano de Aviación Civil.
Compilada y procesada por la División de Estadísticas</t>
    </r>
  </si>
  <si>
    <t>ENE</t>
  </si>
  <si>
    <t>FEB</t>
  </si>
  <si>
    <t>MAR</t>
  </si>
  <si>
    <t>MAY</t>
  </si>
  <si>
    <t>JUN</t>
  </si>
  <si>
    <t>JUL</t>
  </si>
  <si>
    <t>AGO</t>
  </si>
  <si>
    <t>SEP</t>
  </si>
  <si>
    <t>OCT</t>
  </si>
  <si>
    <t>NOV</t>
  </si>
  <si>
    <t>DIC</t>
  </si>
  <si>
    <t>CANT. PASAJEROS INT. REGULARES Y CHARTER</t>
  </si>
  <si>
    <t>PASAJEROS Y OPERACIONES</t>
  </si>
  <si>
    <t>TOTAL REGULARES 2025</t>
  </si>
  <si>
    <t>TOTAL CHARTERS 2025</t>
  </si>
  <si>
    <t>TOTAL 2025</t>
  </si>
  <si>
    <t>TOTAL REGULARES 2026</t>
  </si>
  <si>
    <t>TOTAL CHARTERS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</si>
</sst>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-* #,##0\ _€_-;\-* #,##0\ _€_-;_-* &quot;-&quot;??\ _€_-;_-@_-"/>
    <numFmt numFmtId="167" formatCode="\+#,#00;\-#,#00;\ #,#00"/>
    <numFmt numFmtId="168" formatCode="\+#,##0;\-#,##0;\ #,##0"/>
    <numFmt numFmtId="169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 tint="0.499984740745262"/>
      <name val="Poppins"/>
    </font>
    <font>
      <b/>
      <sz val="10"/>
      <name val="Poppins"/>
    </font>
    <font>
      <sz val="10"/>
      <name val="Poppins"/>
    </font>
    <font>
      <b/>
      <u/>
      <sz val="11"/>
      <name val="Poppins"/>
    </font>
    <font>
      <b/>
      <sz val="12"/>
      <name val="Poppins"/>
    </font>
    <font>
      <sz val="10"/>
      <color rgb="FFFF0000"/>
      <name val="Poppins"/>
    </font>
    <font>
      <u/>
      <sz val="10"/>
      <name val="Poppins"/>
    </font>
    <font>
      <sz val="11"/>
      <name val="Poppins"/>
    </font>
    <font>
      <sz val="12"/>
      <name val="Poppins"/>
    </font>
    <font>
      <b/>
      <sz val="10"/>
      <color theme="0"/>
      <name val="Poppins"/>
    </font>
    <font>
      <b/>
      <sz val="11"/>
      <name val="Poppins"/>
    </font>
    <font>
      <b/>
      <sz val="14"/>
      <name val="Poppins"/>
    </font>
    <font>
      <b/>
      <sz val="9"/>
      <name val="Poppins"/>
    </font>
    <font>
      <b/>
      <sz val="16"/>
      <name val="Poppins"/>
    </font>
    <font>
      <b/>
      <sz val="11.5"/>
      <name val="Poppins"/>
    </font>
    <font>
      <b/>
      <sz val="11"/>
      <color theme="1"/>
      <name val="Poppins"/>
    </font>
    <font>
      <sz val="11"/>
      <color theme="1"/>
      <name val="Poppins"/>
    </font>
    <font>
      <sz val="11"/>
      <color theme="1"/>
      <name val="Aptos Display"/>
      <family val="2"/>
    </font>
    <font>
      <sz val="11"/>
      <color theme="1"/>
      <name val="Aptos Display"/>
    </font>
    <font>
      <b/>
      <sz val="11"/>
      <color theme="1"/>
      <name val="Aptos Display"/>
    </font>
    <font>
      <b/>
      <sz val="12"/>
      <color theme="1"/>
      <name val="Aptos Display"/>
      <family val="2"/>
    </font>
    <font>
      <b/>
      <sz val="11"/>
      <color theme="1"/>
      <name val="Aptos Display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875"/>
        <bgColor indexed="64"/>
      </patternFill>
    </fill>
    <fill>
      <patternFill patternType="solid">
        <fgColor rgb="FFBFDBF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/>
      <diagonal/>
    </border>
    <border>
      <left style="dashed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dashed">
        <color theme="1" tint="0.499984740745262"/>
      </right>
      <top/>
      <bottom style="dashed">
        <color theme="1" tint="0.499984740745262"/>
      </bottom>
      <diagonal/>
    </border>
    <border>
      <left style="dashed">
        <color theme="1" tint="0.499984740745262"/>
      </left>
      <right/>
      <top style="dashed">
        <color theme="1" tint="0.499984740745262"/>
      </top>
      <bottom/>
      <diagonal/>
    </border>
    <border>
      <left/>
      <right/>
      <top style="dashed">
        <color theme="1" tint="0.499984740745262"/>
      </top>
      <bottom/>
      <diagonal/>
    </border>
    <border>
      <left style="dashed">
        <color theme="1" tint="0.499984740745262"/>
      </left>
      <right/>
      <top/>
      <bottom/>
      <diagonal/>
    </border>
    <border>
      <left style="dashed">
        <color theme="1" tint="0.499984740745262"/>
      </left>
      <right/>
      <top/>
      <bottom style="dashed">
        <color theme="1" tint="0.499984740745262"/>
      </bottom>
      <diagonal/>
    </border>
    <border>
      <left/>
      <right/>
      <top/>
      <bottom style="dashed">
        <color theme="1" tint="0.499984740745262"/>
      </bottom>
      <diagonal/>
    </border>
    <border>
      <left style="dashed">
        <color theme="1" tint="0.499984740745262"/>
      </left>
      <right/>
      <top style="dashed">
        <color theme="1" tint="0.499984740745262"/>
      </top>
      <bottom style="dashed">
        <color theme="1" tint="0.499984740745262"/>
      </bottom>
      <diagonal/>
    </border>
    <border>
      <left/>
      <right/>
      <top style="dashed">
        <color theme="1" tint="0.499984740745262"/>
      </top>
      <bottom style="dashed">
        <color theme="1" tint="0.499984740745262"/>
      </bottom>
      <diagonal/>
    </border>
    <border>
      <left/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</cellStyleXfs>
  <cellXfs count="142">
    <xf numFmtId="0" fontId="0" fillId="0" borderId="0" xfId="0"/>
    <xf numFmtId="0" fontId="3" fillId="2" borderId="0" xfId="0" applyFont="1" applyFill="1"/>
    <xf numFmtId="0" fontId="5" fillId="2" borderId="0" xfId="0" applyFont="1" applyFill="1"/>
    <xf numFmtId="3" fontId="5" fillId="2" borderId="0" xfId="0" applyNumberFormat="1" applyFont="1" applyFill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 vertical="center"/>
    </xf>
    <xf numFmtId="9" fontId="5" fillId="2" borderId="0" xfId="2" applyFont="1" applyFill="1"/>
    <xf numFmtId="0" fontId="4" fillId="2" borderId="0" xfId="0" applyFont="1" applyFill="1"/>
    <xf numFmtId="0" fontId="11" fillId="2" borderId="0" xfId="0" applyFont="1" applyFill="1" applyAlignment="1">
      <alignment vertical="center"/>
    </xf>
    <xf numFmtId="0" fontId="7" fillId="2" borderId="0" xfId="0" applyFont="1" applyFill="1"/>
    <xf numFmtId="0" fontId="11" fillId="2" borderId="0" xfId="0" applyFont="1" applyFill="1"/>
    <xf numFmtId="0" fontId="7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5" fillId="0" borderId="0" xfId="0" applyFont="1"/>
    <xf numFmtId="166" fontId="5" fillId="0" borderId="0" xfId="1" applyNumberFormat="1" applyFont="1" applyFill="1" applyBorder="1"/>
    <xf numFmtId="167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/>
    </xf>
    <xf numFmtId="0" fontId="4" fillId="4" borderId="13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166" fontId="5" fillId="2" borderId="11" xfId="1" applyNumberFormat="1" applyFont="1" applyFill="1" applyBorder="1" applyAlignment="1">
      <alignment horizontal="center" vertical="top"/>
    </xf>
    <xf numFmtId="37" fontId="5" fillId="2" borderId="6" xfId="1" applyNumberFormat="1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left" vertical="top"/>
    </xf>
    <xf numFmtId="0" fontId="4" fillId="5" borderId="10" xfId="0" applyFont="1" applyFill="1" applyBorder="1" applyAlignment="1">
      <alignment horizontal="left" vertical="top"/>
    </xf>
    <xf numFmtId="0" fontId="4" fillId="5" borderId="11" xfId="0" applyFont="1" applyFill="1" applyBorder="1" applyAlignment="1">
      <alignment horizontal="left" vertical="top"/>
    </xf>
    <xf numFmtId="166" fontId="4" fillId="5" borderId="11" xfId="1" applyNumberFormat="1" applyFont="1" applyFill="1" applyBorder="1" applyAlignment="1">
      <alignment horizontal="center" vertical="top"/>
    </xf>
    <xf numFmtId="37" fontId="4" fillId="5" borderId="6" xfId="1" applyNumberFormat="1" applyFont="1" applyFill="1" applyBorder="1" applyAlignment="1">
      <alignment horizontal="center" vertical="top"/>
    </xf>
    <xf numFmtId="166" fontId="4" fillId="4" borderId="13" xfId="1" applyNumberFormat="1" applyFont="1" applyFill="1" applyBorder="1" applyAlignment="1">
      <alignment horizontal="center" vertical="top"/>
    </xf>
    <xf numFmtId="166" fontId="4" fillId="4" borderId="3" xfId="1" applyNumberFormat="1" applyFont="1" applyFill="1" applyBorder="1" applyAlignment="1">
      <alignment horizontal="center" vertical="top"/>
    </xf>
    <xf numFmtId="0" fontId="4" fillId="4" borderId="13" xfId="0" applyFont="1" applyFill="1" applyBorder="1" applyAlignment="1">
      <alignment horizontal="left" vertical="top"/>
    </xf>
    <xf numFmtId="37" fontId="4" fillId="4" borderId="3" xfId="1" applyNumberFormat="1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left" vertical="top"/>
    </xf>
    <xf numFmtId="0" fontId="4" fillId="4" borderId="12" xfId="0" applyFont="1" applyFill="1" applyBorder="1" applyAlignment="1">
      <alignment horizontal="left" vertical="top"/>
    </xf>
    <xf numFmtId="166" fontId="4" fillId="4" borderId="14" xfId="1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left" vertical="top"/>
    </xf>
    <xf numFmtId="165" fontId="5" fillId="2" borderId="0" xfId="2" applyNumberFormat="1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center" vertical="top"/>
    </xf>
    <xf numFmtId="166" fontId="5" fillId="2" borderId="8" xfId="1" applyNumberFormat="1" applyFont="1" applyFill="1" applyBorder="1" applyAlignment="1">
      <alignment vertical="top"/>
    </xf>
    <xf numFmtId="166" fontId="5" fillId="2" borderId="4" xfId="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166" fontId="5" fillId="2" borderId="0" xfId="1" applyNumberFormat="1" applyFont="1" applyFill="1" applyBorder="1" applyAlignment="1">
      <alignment vertical="top"/>
    </xf>
    <xf numFmtId="166" fontId="5" fillId="2" borderId="5" xfId="1" applyNumberFormat="1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166" fontId="4" fillId="2" borderId="13" xfId="1" applyNumberFormat="1" applyFont="1" applyFill="1" applyBorder="1" applyAlignment="1">
      <alignment vertical="top"/>
    </xf>
    <xf numFmtId="166" fontId="4" fillId="2" borderId="3" xfId="1" applyNumberFormat="1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166" fontId="4" fillId="2" borderId="11" xfId="1" applyNumberFormat="1" applyFont="1" applyFill="1" applyBorder="1" applyAlignment="1">
      <alignment vertical="top"/>
    </xf>
    <xf numFmtId="166" fontId="4" fillId="2" borderId="6" xfId="1" applyNumberFormat="1" applyFont="1" applyFill="1" applyBorder="1" applyAlignment="1">
      <alignment horizontal="center" vertical="top"/>
    </xf>
    <xf numFmtId="3" fontId="5" fillId="2" borderId="0" xfId="1" applyNumberFormat="1" applyFont="1" applyFill="1" applyBorder="1" applyAlignment="1">
      <alignment vertical="top"/>
    </xf>
    <xf numFmtId="3" fontId="5" fillId="2" borderId="0" xfId="1" applyNumberFormat="1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3" fontId="5" fillId="2" borderId="0" xfId="1" applyNumberFormat="1" applyFont="1" applyFill="1" applyBorder="1" applyAlignment="1">
      <alignment horizontal="left" vertical="top"/>
    </xf>
    <xf numFmtId="3" fontId="8" fillId="2" borderId="0" xfId="1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3" fontId="5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3" fontId="5" fillId="2" borderId="0" xfId="0" applyNumberFormat="1" applyFont="1" applyFill="1" applyAlignment="1">
      <alignment vertical="top"/>
    </xf>
    <xf numFmtId="1" fontId="5" fillId="2" borderId="0" xfId="0" applyNumberFormat="1" applyFont="1" applyFill="1" applyAlignment="1">
      <alignment vertical="top"/>
    </xf>
    <xf numFmtId="0" fontId="4" fillId="4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/>
    </xf>
    <xf numFmtId="0" fontId="11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49" fontId="5" fillId="2" borderId="0" xfId="1" applyNumberFormat="1" applyFont="1" applyFill="1" applyBorder="1" applyAlignment="1">
      <alignment horizontal="left"/>
    </xf>
    <xf numFmtId="166" fontId="5" fillId="2" borderId="0" xfId="1" applyNumberFormat="1" applyFont="1" applyFill="1" applyBorder="1" applyAlignment="1">
      <alignment horizontal="left"/>
    </xf>
    <xf numFmtId="0" fontId="5" fillId="2" borderId="9" xfId="0" applyFont="1" applyFill="1" applyBorder="1" applyAlignment="1">
      <alignment horizontal="left" vertical="top" indent="1"/>
    </xf>
    <xf numFmtId="0" fontId="5" fillId="2" borderId="8" xfId="0" applyFont="1" applyFill="1" applyBorder="1" applyAlignment="1">
      <alignment horizontal="left" vertical="top" indent="1"/>
    </xf>
    <xf numFmtId="0" fontId="5" fillId="2" borderId="0" xfId="0" applyFont="1" applyFill="1" applyAlignment="1">
      <alignment horizontal="left" vertical="top" indent="1"/>
    </xf>
    <xf numFmtId="0" fontId="4" fillId="5" borderId="0" xfId="0" applyFont="1" applyFill="1" applyAlignment="1">
      <alignment horizontal="left" vertical="center"/>
    </xf>
    <xf numFmtId="49" fontId="4" fillId="5" borderId="0" xfId="1" applyNumberFormat="1" applyFont="1" applyFill="1" applyBorder="1" applyAlignment="1">
      <alignment horizontal="left"/>
    </xf>
    <xf numFmtId="166" fontId="4" fillId="5" borderId="0" xfId="1" applyNumberFormat="1" applyFont="1" applyFill="1" applyBorder="1" applyAlignment="1">
      <alignment horizontal="left"/>
    </xf>
    <xf numFmtId="168" fontId="5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4" fillId="2" borderId="0" xfId="0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166" fontId="5" fillId="2" borderId="0" xfId="1" applyNumberFormat="1" applyFont="1" applyFill="1" applyBorder="1" applyAlignment="1">
      <alignment horizontal="center" vertical="top"/>
    </xf>
    <xf numFmtId="166" fontId="4" fillId="2" borderId="13" xfId="1" applyNumberFormat="1" applyFont="1" applyFill="1" applyBorder="1" applyAlignment="1">
      <alignment horizontal="center" vertical="top"/>
    </xf>
    <xf numFmtId="37" fontId="5" fillId="2" borderId="5" xfId="1" applyNumberFormat="1" applyFont="1" applyFill="1" applyBorder="1" applyAlignment="1">
      <alignment horizontal="center" vertical="top"/>
    </xf>
    <xf numFmtId="0" fontId="4" fillId="5" borderId="9" xfId="0" applyFont="1" applyFill="1" applyBorder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166" fontId="4" fillId="5" borderId="0" xfId="1" applyNumberFormat="1" applyFont="1" applyFill="1" applyBorder="1" applyAlignment="1">
      <alignment horizontal="center" vertical="top"/>
    </xf>
    <xf numFmtId="37" fontId="4" fillId="5" borderId="5" xfId="1" applyNumberFormat="1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left" vertical="top"/>
    </xf>
    <xf numFmtId="0" fontId="4" fillId="4" borderId="11" xfId="0" applyFont="1" applyFill="1" applyBorder="1" applyAlignment="1">
      <alignment horizontal="center" vertical="top"/>
    </xf>
    <xf numFmtId="3" fontId="5" fillId="6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/>
    </xf>
    <xf numFmtId="166" fontId="5" fillId="2" borderId="0" xfId="0" applyNumberFormat="1" applyFont="1" applyFill="1" applyAlignment="1">
      <alignment vertical="top"/>
    </xf>
    <xf numFmtId="0" fontId="5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5" fillId="7" borderId="0" xfId="0" applyFont="1" applyFill="1"/>
    <xf numFmtId="0" fontId="4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9" fontId="22" fillId="0" borderId="0" xfId="4" applyNumberFormat="1" applyFont="1" applyAlignment="1">
      <alignment horizontal="center" vertical="center"/>
    </xf>
    <xf numFmtId="0" fontId="20" fillId="0" borderId="0" xfId="3" applyAlignment="1">
      <alignment horizontal="center" vertical="center"/>
    </xf>
    <xf numFmtId="0" fontId="20" fillId="0" borderId="0" xfId="3" applyAlignment="1">
      <alignment vertical="center"/>
    </xf>
    <xf numFmtId="0" fontId="20" fillId="0" borderId="0" xfId="3" applyAlignment="1">
      <alignment horizontal="left" vertical="center"/>
    </xf>
    <xf numFmtId="0" fontId="24" fillId="0" borderId="0" xfId="3" applyFont="1" applyAlignment="1">
      <alignment vertical="center"/>
    </xf>
    <xf numFmtId="0" fontId="24" fillId="0" borderId="0" xfId="3" applyFont="1" applyAlignment="1">
      <alignment horizontal="left" vertical="center"/>
    </xf>
    <xf numFmtId="0" fontId="24" fillId="0" borderId="0" xfId="3" applyFont="1" applyAlignment="1">
      <alignment horizontal="center" vertical="center" wrapText="1"/>
    </xf>
    <xf numFmtId="0" fontId="24" fillId="7" borderId="0" xfId="3" applyFont="1" applyFill="1" applyAlignment="1">
      <alignment horizontal="center" vertical="center"/>
    </xf>
    <xf numFmtId="169" fontId="20" fillId="0" borderId="0" xfId="4" applyNumberFormat="1" applyFont="1" applyAlignment="1">
      <alignment horizontal="center" vertical="center"/>
    </xf>
    <xf numFmtId="169" fontId="20" fillId="0" borderId="0" xfId="3" applyNumberFormat="1" applyAlignment="1">
      <alignment horizontal="center" vertical="center"/>
    </xf>
    <xf numFmtId="169" fontId="24" fillId="0" borderId="0" xfId="4" applyNumberFormat="1" applyFont="1" applyAlignment="1">
      <alignment horizontal="center" vertical="center"/>
    </xf>
    <xf numFmtId="0" fontId="24" fillId="0" borderId="0" xfId="3" applyFont="1" applyAlignment="1">
      <alignment horizontal="center" vertical="center"/>
    </xf>
    <xf numFmtId="169" fontId="24" fillId="0" borderId="0" xfId="3" applyNumberFormat="1" applyFont="1" applyAlignment="1">
      <alignment horizontal="center" vertical="center"/>
    </xf>
    <xf numFmtId="169" fontId="21" fillId="0" borderId="0" xfId="4" applyNumberFormat="1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12" fillId="3" borderId="12" xfId="0" applyFont="1" applyFill="1" applyBorder="1" applyAlignment="1">
      <alignment horizontal="center" vertical="top"/>
    </xf>
    <xf numFmtId="0" fontId="12" fillId="3" borderId="13" xfId="0" applyFont="1" applyFill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0" fontId="1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164" fontId="4" fillId="2" borderId="5" xfId="1" applyFont="1" applyFill="1" applyBorder="1" applyAlignment="1">
      <alignment horizontal="center" vertical="center" wrapText="1"/>
    </xf>
    <xf numFmtId="164" fontId="4" fillId="2" borderId="5" xfId="1" applyFont="1" applyFill="1" applyBorder="1" applyAlignment="1">
      <alignment horizontal="center" vertical="center"/>
    </xf>
    <xf numFmtId="164" fontId="4" fillId="2" borderId="6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4" fillId="4" borderId="0" xfId="0" applyFont="1" applyFill="1" applyAlignment="1">
      <alignment horizontal="center" vertical="top"/>
    </xf>
    <xf numFmtId="0" fontId="12" fillId="3" borderId="1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2" fillId="3" borderId="0" xfId="0" applyFont="1" applyFill="1" applyAlignment="1">
      <alignment horizontal="center" vertical="top"/>
    </xf>
    <xf numFmtId="0" fontId="12" fillId="3" borderId="7" xfId="0" applyFont="1" applyFill="1" applyBorder="1" applyAlignment="1">
      <alignment horizontal="center" vertical="top"/>
    </xf>
    <xf numFmtId="0" fontId="23" fillId="0" borderId="0" xfId="3" applyFont="1" applyAlignment="1">
      <alignment horizontal="left" vertical="center"/>
    </xf>
  </cellXfs>
  <cellStyles count="5">
    <cellStyle name="Comma 2" xfId="4" xr:uid="{58D52001-AA41-4DAD-9E71-61001E8BB5FB}"/>
    <cellStyle name="Millares" xfId="1" builtinId="3"/>
    <cellStyle name="Normal" xfId="0" builtinId="0"/>
    <cellStyle name="Normal 2" xfId="3" xr:uid="{80C69A1B-A2D7-4A39-812A-FACB64AD4CF8}"/>
    <cellStyle name="Porcentaje" xfId="2" builtinId="5"/>
  </cellStyles>
  <dxfs count="0"/>
  <tableStyles count="0" defaultTableStyle="TableStyleMedium2" defaultPivotStyle="PivotStyleLight16"/>
  <colors>
    <mruColors>
      <color rgb="FFEF242A"/>
      <color rgb="FF003875"/>
      <color rgb="FFBFDB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s-ES" sz="1400" b="1" i="0" u="none" strike="noStrike" kern="1200" baseline="0">
                <a:solidFill>
                  <a:sysClr val="windowText" lastClr="000000"/>
                </a:solidFill>
                <a:effectLst/>
                <a:latin typeface="Poppins" panose="00000500000000000000" pitchFamily="2" charset="0"/>
                <a:ea typeface="+mn-ea"/>
                <a:cs typeface="Poppins" panose="00000500000000000000" pitchFamily="2" charset="0"/>
              </a:rPr>
              <a:t>PASAJEROS INTERNACIONALES</a:t>
            </a:r>
            <a:endParaRPr lang="en-US" sz="1400" b="1" i="0" u="none" strike="noStrike" kern="1200" baseline="0">
              <a:solidFill>
                <a:sysClr val="windowText" lastClr="000000"/>
              </a:solidFill>
              <a:effectLst/>
              <a:latin typeface="Poppins" panose="00000500000000000000" pitchFamily="2" charset="0"/>
              <a:ea typeface="+mn-ea"/>
              <a:cs typeface="Poppins" panose="00000500000000000000" pitchFamily="2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914453526819294"/>
          <c:y val="0.19688471877060401"/>
          <c:w val="0.87863324584426949"/>
          <c:h val="0.563854136024750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'Volumen de Pasajeros y Op.'!$V$159</c:f>
              <c:strCache>
                <c:ptCount val="1"/>
                <c:pt idx="0">
                  <c:v>AÑO 2026</c:v>
                </c:pt>
              </c:strCache>
            </c:strRef>
          </c:tx>
          <c:spPr>
            <a:solidFill>
              <a:srgbClr val="003875"/>
            </a:solidFill>
            <a:ln w="28575" cap="rnd" cmpd="sng" algn="ctr">
              <a:noFill/>
              <a:prstDash val="solid"/>
              <a:round/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59A-4F8F-BC2B-3373BFCED60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9A-4F8F-BC2B-3373BFCED6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9A-4F8F-BC2B-3373BFCED6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9A-4F8F-BC2B-3373BFCED6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9A-4F8F-BC2B-3373BFCED6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9A-4F8F-BC2B-3373BFCED60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'Volumen de Pasajeros y Op.'!$T$160:$T$167</c:f>
              <c:strCache>
                <c:ptCount val="8"/>
                <c:pt idx="0">
                  <c:v>MDSD</c:v>
                </c:pt>
                <c:pt idx="1">
                  <c:v>MDPP</c:v>
                </c:pt>
                <c:pt idx="2">
                  <c:v>MDPC</c:v>
                </c:pt>
                <c:pt idx="3">
                  <c:v>MDLR</c:v>
                </c:pt>
                <c:pt idx="4">
                  <c:v>MDST</c:v>
                </c:pt>
                <c:pt idx="5">
                  <c:v>MDJB</c:v>
                </c:pt>
                <c:pt idx="6">
                  <c:v>MDCY</c:v>
                </c:pt>
                <c:pt idx="7">
                  <c:v>Total</c:v>
                </c:pt>
              </c:strCache>
            </c:strRef>
          </c:cat>
          <c:val>
            <c:numRef>
              <c:f>'Volumen de Pasajeros y Op.'!$V$160:$V$166</c:f>
              <c:numCache>
                <c:formatCode>#,##0</c:formatCode>
                <c:ptCount val="7"/>
                <c:pt idx="0">
                  <c:v>1348866</c:v>
                </c:pt>
                <c:pt idx="1">
                  <c:v>330679</c:v>
                </c:pt>
                <c:pt idx="2">
                  <c:v>3385304</c:v>
                </c:pt>
                <c:pt idx="3">
                  <c:v>73320</c:v>
                </c:pt>
                <c:pt idx="4">
                  <c:v>573210</c:v>
                </c:pt>
                <c:pt idx="5">
                  <c:v>9791</c:v>
                </c:pt>
                <c:pt idx="6">
                  <c:v>62176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9-4F66-B1ED-41283F15C36B}"/>
            </c:ext>
          </c:extLst>
        </c:ser>
        <c:ser>
          <c:idx val="0"/>
          <c:order val="1"/>
          <c:tx>
            <c:strRef>
              <c:f>'Volumen de Pasajeros y Op.'!$U$159</c:f>
              <c:strCache>
                <c:ptCount val="1"/>
                <c:pt idx="0">
                  <c:v>AÑO 2025</c:v>
                </c:pt>
              </c:strCache>
            </c:strRef>
          </c:tx>
          <c:spPr>
            <a:solidFill>
              <a:srgbClr val="BFDBFE"/>
            </a:solidFill>
            <a:ln w="28575" cap="rnd" cmpd="sng" algn="ctr">
              <a:noFill/>
              <a:prstDash val="solid"/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'Volumen de Pasajeros y Op.'!$T$160:$T$167</c:f>
              <c:strCache>
                <c:ptCount val="8"/>
                <c:pt idx="0">
                  <c:v>MDSD</c:v>
                </c:pt>
                <c:pt idx="1">
                  <c:v>MDPP</c:v>
                </c:pt>
                <c:pt idx="2">
                  <c:v>MDPC</c:v>
                </c:pt>
                <c:pt idx="3">
                  <c:v>MDLR</c:v>
                </c:pt>
                <c:pt idx="4">
                  <c:v>MDST</c:v>
                </c:pt>
                <c:pt idx="5">
                  <c:v>MDJB</c:v>
                </c:pt>
                <c:pt idx="6">
                  <c:v>MDCY</c:v>
                </c:pt>
                <c:pt idx="7">
                  <c:v>Total</c:v>
                </c:pt>
              </c:strCache>
            </c:strRef>
          </c:cat>
          <c:val>
            <c:numRef>
              <c:f>'Volumen de Pasajeros y Op.'!$U$160:$U$166</c:f>
              <c:numCache>
                <c:formatCode>#,##0</c:formatCode>
                <c:ptCount val="7"/>
                <c:pt idx="0">
                  <c:v>1226352</c:v>
                </c:pt>
                <c:pt idx="1">
                  <c:v>319905</c:v>
                </c:pt>
                <c:pt idx="2">
                  <c:v>3027430</c:v>
                </c:pt>
                <c:pt idx="3">
                  <c:v>91916</c:v>
                </c:pt>
                <c:pt idx="4">
                  <c:v>515687</c:v>
                </c:pt>
                <c:pt idx="5">
                  <c:v>9571</c:v>
                </c:pt>
                <c:pt idx="6">
                  <c:v>37499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9-4F66-B1ED-41283F15C3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5"/>
        <c:axId val="117897856"/>
        <c:axId val="119407360"/>
      </c:barChart>
      <c:lineChart>
        <c:grouping val="percentStacked"/>
        <c:varyColors val="0"/>
        <c:ser>
          <c:idx val="2"/>
          <c:order val="2"/>
          <c:tx>
            <c:strRef>
              <c:f>'Volumen de Pasajeros y Op.'!$W$159</c:f>
              <c:strCache>
                <c:ptCount val="1"/>
                <c:pt idx="0">
                  <c:v>2026 VS 2025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elete val="1"/>
          </c:dLbls>
          <c:val>
            <c:numRef>
              <c:f>'Volumen de Pasajeros y Op.'!$W$160:$W$166</c:f>
              <c:numCache>
                <c:formatCode>\+#,##0;\-#,##0;\ #,##0</c:formatCode>
                <c:ptCount val="7"/>
                <c:pt idx="0">
                  <c:v>122514</c:v>
                </c:pt>
                <c:pt idx="1">
                  <c:v>10774</c:v>
                </c:pt>
                <c:pt idx="2">
                  <c:v>357874</c:v>
                </c:pt>
                <c:pt idx="3">
                  <c:v>-18596</c:v>
                </c:pt>
                <c:pt idx="4">
                  <c:v>57523</c:v>
                </c:pt>
                <c:pt idx="5">
                  <c:v>220</c:v>
                </c:pt>
                <c:pt idx="6">
                  <c:v>24677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1A-480C-9F62-3177BAD913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897856"/>
        <c:axId val="119407360"/>
      </c:lineChart>
      <c:catAx>
        <c:axId val="117897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DO"/>
          </a:p>
        </c:txPr>
        <c:crossAx val="119407360"/>
        <c:crosses val="autoZero"/>
        <c:auto val="1"/>
        <c:lblAlgn val="ctr"/>
        <c:lblOffset val="100"/>
        <c:noMultiLvlLbl val="0"/>
      </c:catAx>
      <c:valAx>
        <c:axId val="11940736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178978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0"/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egendEntry>
        <c:idx val="2"/>
        <c:delete val="1"/>
      </c:legendEntry>
      <c:overlay val="0"/>
      <c:txPr>
        <a:bodyPr/>
        <a:lstStyle/>
        <a:p>
          <a:pPr>
            <a:defRPr b="0"/>
          </a:pPr>
          <a:endParaRPr lang="en-US"/>
        </a:p>
      </c:txPr>
    </c:legend>
    <c:plotVisOnly val="1"/>
    <c:dispBlanksAs val="zero"/>
    <c:showDLblsOverMax val="0"/>
  </c:chart>
  <c:spPr>
    <a:noFill/>
    <a:ln w="9525" cap="flat" cmpd="sng" algn="ctr">
      <a:solidFill>
        <a:schemeClr val="bg1">
          <a:lumMod val="75000"/>
        </a:schemeClr>
      </a:solidFill>
      <a:prstDash val="solid"/>
      <a:round/>
    </a:ln>
    <a:effectLst/>
  </c:spPr>
  <c:txPr>
    <a:bodyPr/>
    <a:lstStyle/>
    <a:p>
      <a:pPr>
        <a:defRPr sz="1100" b="1" u="none">
          <a:latin typeface="Poppins" panose="00000500000000000000" pitchFamily="2" charset="0"/>
          <a:cs typeface="Poppins" panose="00000500000000000000" pitchFamily="2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DO" sz="1400" b="1" i="0" u="none" strike="noStrike" kern="1200" baseline="0">
                <a:solidFill>
                  <a:sysClr val="windowText" lastClr="000000"/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rPr>
              <a:t>OPERACIONES LLEGADA Y SALIDA</a:t>
            </a:r>
            <a:endParaRPr lang="en-US" sz="1400" b="1" i="0" u="none" strike="noStrike" kern="1200" baseline="0">
              <a:solidFill>
                <a:sysClr val="windowText" lastClr="000000"/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'Volumen de Pasajeros y Op.'!$V$143</c:f>
              <c:strCache>
                <c:ptCount val="1"/>
                <c:pt idx="0">
                  <c:v>AÑO 2026</c:v>
                </c:pt>
              </c:strCache>
            </c:strRef>
          </c:tx>
          <c:spPr>
            <a:solidFill>
              <a:srgbClr val="00387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'Volumen de Pasajeros y Op.'!$T$144:$T$150</c:f>
              <c:strCache>
                <c:ptCount val="7"/>
                <c:pt idx="0">
                  <c:v>MDSD</c:v>
                </c:pt>
                <c:pt idx="1">
                  <c:v>MDPP</c:v>
                </c:pt>
                <c:pt idx="2">
                  <c:v>MDPC</c:v>
                </c:pt>
                <c:pt idx="3">
                  <c:v>MDLR</c:v>
                </c:pt>
                <c:pt idx="4">
                  <c:v>MDST</c:v>
                </c:pt>
                <c:pt idx="5">
                  <c:v>MDJB</c:v>
                </c:pt>
                <c:pt idx="6">
                  <c:v>MDCY</c:v>
                </c:pt>
              </c:strCache>
            </c:strRef>
          </c:cat>
          <c:val>
            <c:numRef>
              <c:f>'Volumen de Pasajeros y Op.'!$V$144:$V$150</c:f>
              <c:numCache>
                <c:formatCode>#,##0</c:formatCode>
                <c:ptCount val="7"/>
                <c:pt idx="0">
                  <c:v>9889</c:v>
                </c:pt>
                <c:pt idx="1">
                  <c:v>2114</c:v>
                </c:pt>
                <c:pt idx="2">
                  <c:v>21206</c:v>
                </c:pt>
                <c:pt idx="3">
                  <c:v>1262</c:v>
                </c:pt>
                <c:pt idx="4">
                  <c:v>4013</c:v>
                </c:pt>
                <c:pt idx="5">
                  <c:v>956</c:v>
                </c:pt>
                <c:pt idx="6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E5-4270-B3A5-DABE8410A02B}"/>
            </c:ext>
          </c:extLst>
        </c:ser>
        <c:ser>
          <c:idx val="0"/>
          <c:order val="1"/>
          <c:tx>
            <c:strRef>
              <c:f>'Volumen de Pasajeros y Op.'!$U$143</c:f>
              <c:strCache>
                <c:ptCount val="1"/>
                <c:pt idx="0">
                  <c:v>AÑO 2025</c:v>
                </c:pt>
              </c:strCache>
            </c:strRef>
          </c:tx>
          <c:spPr>
            <a:solidFill>
              <a:srgbClr val="BFDBFE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'Volumen de Pasajeros y Op.'!$T$144:$T$150</c:f>
              <c:strCache>
                <c:ptCount val="7"/>
                <c:pt idx="0">
                  <c:v>MDSD</c:v>
                </c:pt>
                <c:pt idx="1">
                  <c:v>MDPP</c:v>
                </c:pt>
                <c:pt idx="2">
                  <c:v>MDPC</c:v>
                </c:pt>
                <c:pt idx="3">
                  <c:v>MDLR</c:v>
                </c:pt>
                <c:pt idx="4">
                  <c:v>MDST</c:v>
                </c:pt>
                <c:pt idx="5">
                  <c:v>MDJB</c:v>
                </c:pt>
                <c:pt idx="6">
                  <c:v>MDCY</c:v>
                </c:pt>
              </c:strCache>
            </c:strRef>
          </c:cat>
          <c:val>
            <c:numRef>
              <c:f>'Volumen de Pasajeros y Op.'!$U$144:$U$150</c:f>
              <c:numCache>
                <c:formatCode>#,##0</c:formatCode>
                <c:ptCount val="7"/>
                <c:pt idx="0">
                  <c:v>9483</c:v>
                </c:pt>
                <c:pt idx="1">
                  <c:v>2115</c:v>
                </c:pt>
                <c:pt idx="2">
                  <c:v>19252</c:v>
                </c:pt>
                <c:pt idx="3">
                  <c:v>1253</c:v>
                </c:pt>
                <c:pt idx="4">
                  <c:v>3817</c:v>
                </c:pt>
                <c:pt idx="5">
                  <c:v>908</c:v>
                </c:pt>
                <c:pt idx="6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5-4270-B3A5-DABE8410A0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5"/>
        <c:axId val="117853184"/>
        <c:axId val="117854976"/>
      </c:barChart>
      <c:lineChart>
        <c:grouping val="percentStacked"/>
        <c:varyColors val="0"/>
        <c:ser>
          <c:idx val="1"/>
          <c:order val="2"/>
          <c:tx>
            <c:strRef>
              <c:f>'Volumen de Pasajeros y Op.'!$W$143</c:f>
              <c:strCache>
                <c:ptCount val="1"/>
                <c:pt idx="0">
                  <c:v>2026 VS 2025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dLbls>
            <c:delete val="1"/>
          </c:dLbls>
          <c:cat>
            <c:strRef>
              <c:f>'Volumen de Pasajeros y Op.'!$T$144:$T$150</c:f>
              <c:strCache>
                <c:ptCount val="7"/>
                <c:pt idx="0">
                  <c:v>MDSD</c:v>
                </c:pt>
                <c:pt idx="1">
                  <c:v>MDPP</c:v>
                </c:pt>
                <c:pt idx="2">
                  <c:v>MDPC</c:v>
                </c:pt>
                <c:pt idx="3">
                  <c:v>MDLR</c:v>
                </c:pt>
                <c:pt idx="4">
                  <c:v>MDST</c:v>
                </c:pt>
                <c:pt idx="5">
                  <c:v>MDJB</c:v>
                </c:pt>
                <c:pt idx="6">
                  <c:v>MDCY</c:v>
                </c:pt>
              </c:strCache>
            </c:strRef>
          </c:cat>
          <c:val>
            <c:numRef>
              <c:f>'Volumen de Pasajeros y Op.'!$W$144:$W$150</c:f>
              <c:numCache>
                <c:formatCode>\+#,##0;\-#,##0;\ #,##0</c:formatCode>
                <c:ptCount val="7"/>
                <c:pt idx="0">
                  <c:v>406</c:v>
                </c:pt>
                <c:pt idx="1">
                  <c:v>-1</c:v>
                </c:pt>
                <c:pt idx="2">
                  <c:v>1954</c:v>
                </c:pt>
                <c:pt idx="3">
                  <c:v>9</c:v>
                </c:pt>
                <c:pt idx="4">
                  <c:v>196</c:v>
                </c:pt>
                <c:pt idx="5">
                  <c:v>48</c:v>
                </c:pt>
                <c:pt idx="6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E5-4270-B3A5-DABE8410A0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7853184"/>
        <c:axId val="117854976"/>
      </c:lineChart>
      <c:catAx>
        <c:axId val="117853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7854976"/>
        <c:crosses val="autoZero"/>
        <c:auto val="1"/>
        <c:lblAlgn val="ctr"/>
        <c:lblOffset val="100"/>
        <c:noMultiLvlLbl val="0"/>
      </c:catAx>
      <c:valAx>
        <c:axId val="11785497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17853184"/>
        <c:crosses val="autoZero"/>
        <c:crossBetween val="between"/>
      </c:valAx>
      <c:spPr>
        <a:noFill/>
      </c:spPr>
    </c:plotArea>
    <c:legend>
      <c:legendPos val="t"/>
      <c:legendEntry>
        <c:idx val="2"/>
        <c:delete val="1"/>
      </c:legendEntry>
      <c:overlay val="0"/>
    </c:legend>
    <c:plotVisOnly val="1"/>
    <c:dispBlanksAs val="gap"/>
    <c:showDLblsOverMax val="0"/>
  </c:chart>
  <c:spPr>
    <a:noFill/>
    <a:ln>
      <a:solidFill>
        <a:schemeClr val="bg1">
          <a:lumMod val="75000"/>
        </a:schemeClr>
      </a:solidFill>
    </a:ln>
  </c:spPr>
  <c:txPr>
    <a:bodyPr/>
    <a:lstStyle/>
    <a:p>
      <a:pPr>
        <a:defRPr sz="1100" b="0">
          <a:latin typeface="Poppins" panose="00000500000000000000" pitchFamily="2" charset="0"/>
          <a:cs typeface="Poppins" panose="00000500000000000000" pitchFamily="2" charset="0"/>
        </a:defRPr>
      </a:pPr>
      <a:endParaRPr lang="es-DO"/>
    </a:p>
  </c:txPr>
  <c:printSettings>
    <c:headerFooter>
      <c:oddHeader>&amp;C&amp;G
</c:oddHeader>
    </c:headerFooter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'Volumen de Pasajeros y Op.'!$U$7</c:f>
              <c:strCache>
                <c:ptCount val="1"/>
                <c:pt idx="0">
                  <c:v>OPERACIONES</c:v>
                </c:pt>
              </c:strCache>
            </c:strRef>
          </c:tx>
          <c:spPr>
            <a:solidFill>
              <a:srgbClr val="00387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'Volumen de Pasajeros y Op.'!$T$8:$T$14</c:f>
              <c:strCache>
                <c:ptCount val="7"/>
                <c:pt idx="0">
                  <c:v>MDSD</c:v>
                </c:pt>
                <c:pt idx="1">
                  <c:v>MDPP</c:v>
                </c:pt>
                <c:pt idx="2">
                  <c:v>MDPC</c:v>
                </c:pt>
                <c:pt idx="3">
                  <c:v>MDLR</c:v>
                </c:pt>
                <c:pt idx="4">
                  <c:v>MDST</c:v>
                </c:pt>
                <c:pt idx="5">
                  <c:v>MDJB</c:v>
                </c:pt>
                <c:pt idx="6">
                  <c:v>MDCY</c:v>
                </c:pt>
              </c:strCache>
            </c:strRef>
          </c:cat>
          <c:val>
            <c:numRef>
              <c:f>'Volumen de Pasajeros y Op.'!$U$8:$U$14</c:f>
              <c:numCache>
                <c:formatCode>_-* #,##0\ _€_-;\-* #,##0\ _€_-;_-* "-"??\ _€_-;_-@_-</c:formatCode>
                <c:ptCount val="7"/>
                <c:pt idx="0">
                  <c:v>9889</c:v>
                </c:pt>
                <c:pt idx="1">
                  <c:v>2114</c:v>
                </c:pt>
                <c:pt idx="2">
                  <c:v>21206</c:v>
                </c:pt>
                <c:pt idx="3">
                  <c:v>1262</c:v>
                </c:pt>
                <c:pt idx="4">
                  <c:v>4013</c:v>
                </c:pt>
                <c:pt idx="5">
                  <c:v>956</c:v>
                </c:pt>
                <c:pt idx="6">
                  <c:v>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E0-46B7-B95E-F05553B67A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010464896"/>
        <c:axId val="1010465256"/>
      </c:barChart>
      <c:catAx>
        <c:axId val="101046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10465256"/>
        <c:crosses val="autoZero"/>
        <c:auto val="1"/>
        <c:lblAlgn val="ctr"/>
        <c:lblOffset val="100"/>
        <c:noMultiLvlLbl val="0"/>
      </c:catAx>
      <c:valAx>
        <c:axId val="1010465256"/>
        <c:scaling>
          <c:orientation val="minMax"/>
        </c:scaling>
        <c:delete val="1"/>
        <c:axPos val="l"/>
        <c:numFmt formatCode="_-* #,##0\ _€_-;\-* #,##0\ _€_-;_-* &quot;-&quot;??\ _€_-;_-@_-" sourceLinked="1"/>
        <c:majorTickMark val="none"/>
        <c:minorTickMark val="none"/>
        <c:tickLblPos val="nextTo"/>
        <c:crossAx val="101046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'Volumen de Pasajeros y Op.'!$T$15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387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87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64-4F60-9AE4-7C0CECF01A99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6482596966854"/>
                      <c:h val="0.180555555555555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B64-4F60-9AE4-7C0CECF01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'Volumen de Pasajeros y Op.'!$T$15</c:f>
              <c:numCache>
                <c:formatCode>@</c:formatCode>
                <c:ptCount val="1"/>
                <c:pt idx="0">
                  <c:v>2026</c:v>
                </c:pt>
              </c:numCache>
            </c:numRef>
          </c:cat>
          <c:val>
            <c:numRef>
              <c:f>'Volumen de Pasajeros y Op.'!$U$15</c:f>
              <c:numCache>
                <c:formatCode>_-* #,##0\ _€_-;\-* #,##0\ _€_-;_-* "-"??\ _€_-;_-@_-</c:formatCode>
                <c:ptCount val="1"/>
                <c:pt idx="0">
                  <c:v>39917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4-4F60-9AE4-7C0CECF01A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010474976"/>
        <c:axId val="1010478216"/>
      </c:barChart>
      <c:catAx>
        <c:axId val="10104749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10478216"/>
        <c:crosses val="autoZero"/>
        <c:auto val="1"/>
        <c:lblAlgn val="ctr"/>
        <c:lblOffset val="100"/>
        <c:noMultiLvlLbl val="0"/>
      </c:catAx>
      <c:valAx>
        <c:axId val="1010478216"/>
        <c:scaling>
          <c:orientation val="minMax"/>
        </c:scaling>
        <c:delete val="1"/>
        <c:axPos val="l"/>
        <c:numFmt formatCode="_-* #,##0\ _€_-;\-* #,##0\ _€_-;_-* &quot;-&quot;??\ _€_-;_-@_-" sourceLinked="1"/>
        <c:majorTickMark val="none"/>
        <c:minorTickMark val="none"/>
        <c:tickLblPos val="nextTo"/>
        <c:crossAx val="1010474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="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'Volumen de Pasajeros y Op.'!$U$18</c:f>
              <c:strCache>
                <c:ptCount val="1"/>
                <c:pt idx="0">
                  <c:v>PASAJEROS</c:v>
                </c:pt>
              </c:strCache>
            </c:strRef>
          </c:tx>
          <c:spPr>
            <a:solidFill>
              <a:srgbClr val="00387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'Volumen de Pasajeros y Op.'!$T$19:$T$25</c:f>
              <c:strCache>
                <c:ptCount val="7"/>
                <c:pt idx="0">
                  <c:v>MDSD</c:v>
                </c:pt>
                <c:pt idx="1">
                  <c:v>MDPP</c:v>
                </c:pt>
                <c:pt idx="2">
                  <c:v>MDPC</c:v>
                </c:pt>
                <c:pt idx="3">
                  <c:v>MDLR</c:v>
                </c:pt>
                <c:pt idx="4">
                  <c:v>MDST</c:v>
                </c:pt>
                <c:pt idx="5">
                  <c:v>MDJB</c:v>
                </c:pt>
                <c:pt idx="6">
                  <c:v>MDCY</c:v>
                </c:pt>
              </c:strCache>
            </c:strRef>
          </c:cat>
          <c:val>
            <c:numRef>
              <c:f>'Volumen de Pasajeros y Op.'!$U$19:$U$25</c:f>
              <c:numCache>
                <c:formatCode>_-* #,##0\ _€_-;\-* #,##0\ _€_-;_-* "-"??\ _€_-;_-@_-</c:formatCode>
                <c:ptCount val="7"/>
                <c:pt idx="0">
                  <c:v>1348866</c:v>
                </c:pt>
                <c:pt idx="1">
                  <c:v>330679</c:v>
                </c:pt>
                <c:pt idx="2">
                  <c:v>3385304</c:v>
                </c:pt>
                <c:pt idx="3">
                  <c:v>73320</c:v>
                </c:pt>
                <c:pt idx="4">
                  <c:v>573210</c:v>
                </c:pt>
                <c:pt idx="5">
                  <c:v>9791</c:v>
                </c:pt>
                <c:pt idx="6">
                  <c:v>62176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41-459B-9542-F074F21A41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010464896"/>
        <c:axId val="1010465256"/>
      </c:barChart>
      <c:catAx>
        <c:axId val="1010464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10465256"/>
        <c:crosses val="autoZero"/>
        <c:auto val="1"/>
        <c:lblAlgn val="ctr"/>
        <c:lblOffset val="100"/>
        <c:noMultiLvlLbl val="0"/>
      </c:catAx>
      <c:valAx>
        <c:axId val="1010465256"/>
        <c:scaling>
          <c:orientation val="minMax"/>
        </c:scaling>
        <c:delete val="1"/>
        <c:axPos val="l"/>
        <c:numFmt formatCode="_-* #,##0\ _€_-;\-* #,##0\ _€_-;_-* &quot;-&quot;??\ _€_-;_-@_-" sourceLinked="1"/>
        <c:majorTickMark val="none"/>
        <c:minorTickMark val="none"/>
        <c:tickLblPos val="nextTo"/>
        <c:crossAx val="1010464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7321144882472E-2"/>
          <c:y val="8.9289049128750672E-2"/>
          <c:w val="0.86682535771023506"/>
          <c:h val="0.76059373702353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'Volumen de Pasajeros y Op.'!$T$26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3875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6482596966854"/>
                      <c:h val="0.180555555555555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06F-4990-837B-6D9F2911B1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'Volumen de Pasajeros y Op.'!$T$15</c:f>
              <c:numCache>
                <c:formatCode>@</c:formatCode>
                <c:ptCount val="1"/>
                <c:pt idx="0">
                  <c:v>2026</c:v>
                </c:pt>
              </c:numCache>
            </c:numRef>
          </c:cat>
          <c:val>
            <c:numRef>
              <c:f>'Volumen de Pasajeros y Op.'!$U$26</c:f>
              <c:numCache>
                <c:formatCode>_-* #,##0\ _€_-;\-* #,##0\ _€_-;_-* "-"??\ _€_-;_-@_-</c:formatCode>
                <c:ptCount val="1"/>
                <c:pt idx="0">
                  <c:v>5783346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F-4990-837B-6D9F2911B1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010474976"/>
        <c:axId val="1010478216"/>
      </c:barChart>
      <c:catAx>
        <c:axId val="101047497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10478216"/>
        <c:crosses val="autoZero"/>
        <c:auto val="1"/>
        <c:lblAlgn val="ctr"/>
        <c:lblOffset val="100"/>
        <c:noMultiLvlLbl val="0"/>
      </c:catAx>
      <c:valAx>
        <c:axId val="1010478216"/>
        <c:scaling>
          <c:orientation val="minMax"/>
        </c:scaling>
        <c:delete val="1"/>
        <c:axPos val="l"/>
        <c:numFmt formatCode="_-* #,##0\ _€_-;\-* #,##0\ _€_-;_-* &quot;-&quot;??\ _€_-;_-@_-" sourceLinked="1"/>
        <c:majorTickMark val="none"/>
        <c:minorTickMark val="none"/>
        <c:tickLblPos val="nextTo"/>
        <c:crossAx val="1010474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="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87086</xdr:colOff>
      <xdr:row>158</xdr:row>
      <xdr:rowOff>110836</xdr:rowOff>
    </xdr:from>
    <xdr:to>
      <xdr:col>17</xdr:col>
      <xdr:colOff>1009798</xdr:colOff>
      <xdr:row>177</xdr:row>
      <xdr:rowOff>163286</xdr:rowOff>
    </xdr:to>
    <xdr:graphicFrame macro="">
      <xdr:nvGraphicFramePr>
        <xdr:cNvPr id="2" name="5 Gráfic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87086</xdr:colOff>
      <xdr:row>139</xdr:row>
      <xdr:rowOff>81643</xdr:rowOff>
    </xdr:from>
    <xdr:to>
      <xdr:col>17</xdr:col>
      <xdr:colOff>993322</xdr:colOff>
      <xdr:row>155</xdr:row>
      <xdr:rowOff>241123</xdr:rowOff>
    </xdr:to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43140E66-667D-4E3C-B37B-EEEBDD1F9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66598</xdr:colOff>
      <xdr:row>7</xdr:row>
      <xdr:rowOff>80683</xdr:rowOff>
    </xdr:from>
    <xdr:to>
      <xdr:col>17</xdr:col>
      <xdr:colOff>1031200</xdr:colOff>
      <xdr:row>15</xdr:row>
      <xdr:rowOff>254854</xdr:rowOff>
    </xdr:to>
    <xdr:graphicFrame macro="">
      <xdr:nvGraphicFramePr>
        <xdr:cNvPr id="186" name="Chart 1">
          <a:extLst>
            <a:ext uri="{FF2B5EF4-FFF2-40B4-BE49-F238E27FC236}">
              <a16:creationId xmlns:a16="http://schemas.microsoft.com/office/drawing/2014/main" id="{BC156B69-C295-9EF7-C58B-FCD1B00238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382280</xdr:colOff>
      <xdr:row>7</xdr:row>
      <xdr:rowOff>80681</xdr:rowOff>
    </xdr:from>
    <xdr:to>
      <xdr:col>3</xdr:col>
      <xdr:colOff>983171</xdr:colOff>
      <xdr:row>16</xdr:row>
      <xdr:rowOff>15366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2C0DA0-9D68-49D7-1960-148C8D2636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66598</xdr:colOff>
      <xdr:row>18</xdr:row>
      <xdr:rowOff>21771</xdr:rowOff>
    </xdr:from>
    <xdr:to>
      <xdr:col>17</xdr:col>
      <xdr:colOff>1031200</xdr:colOff>
      <xdr:row>26</xdr:row>
      <xdr:rowOff>195943</xdr:rowOff>
    </xdr:to>
    <xdr:graphicFrame macro="">
      <xdr:nvGraphicFramePr>
        <xdr:cNvPr id="185" name="Chart 4">
          <a:extLst>
            <a:ext uri="{FF2B5EF4-FFF2-40B4-BE49-F238E27FC236}">
              <a16:creationId xmlns:a16="http://schemas.microsoft.com/office/drawing/2014/main" id="{3496C412-958E-49AD-B02F-23EFFDB7A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382280</xdr:colOff>
      <xdr:row>18</xdr:row>
      <xdr:rowOff>32655</xdr:rowOff>
    </xdr:from>
    <xdr:to>
      <xdr:col>3</xdr:col>
      <xdr:colOff>983171</xdr:colOff>
      <xdr:row>26</xdr:row>
      <xdr:rowOff>228598</xdr:rowOff>
    </xdr:to>
    <xdr:graphicFrame macro="">
      <xdr:nvGraphicFramePr>
        <xdr:cNvPr id="170" name="Chart 5">
          <a:extLst>
            <a:ext uri="{FF2B5EF4-FFF2-40B4-BE49-F238E27FC236}">
              <a16:creationId xmlns:a16="http://schemas.microsoft.com/office/drawing/2014/main" id="{CF06C518-56BD-4BE1-812C-2279ACF15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</xdr:col>
      <xdr:colOff>533169</xdr:colOff>
      <xdr:row>4</xdr:row>
      <xdr:rowOff>133408</xdr:rowOff>
    </xdr:from>
    <xdr:to>
      <xdr:col>3</xdr:col>
      <xdr:colOff>682436</xdr:colOff>
      <xdr:row>4</xdr:row>
      <xdr:rowOff>969420</xdr:rowOff>
    </xdr:to>
    <xdr:pic>
      <xdr:nvPicPr>
        <xdr:cNvPr id="169" name="Picture 3">
          <a:extLst>
            <a:ext uri="{FF2B5EF4-FFF2-40B4-BE49-F238E27FC236}">
              <a16:creationId xmlns:a16="http://schemas.microsoft.com/office/drawing/2014/main" id="{EEA61273-6B9E-19FA-3B74-31D416695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30349" y="1139248"/>
          <a:ext cx="1606592" cy="8264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ites/DivisiondeEstadisticas/Documentos%20compartidos/2.Reportes/Facturacion%20y%20Cobros/2026.xlsx" TargetMode="External"/><Relationship Id="rId2" Type="http://schemas.openxmlformats.org/officeDocument/2006/relationships/externalLinkPath" Target="https://idacgobdo.sharepoint.com/sites/DivisiondeEstadisticas/Documentos%20compartidos/2.Reportes/Facturacion%20y%20Cobros/2026.xlsx" TargetMode="External"/><Relationship Id="rId1" Type="http://schemas.openxmlformats.org/officeDocument/2006/relationships/externalLinkPath" Target="/sites/DivisiondeEstadisticas/Documentos%20compartidos/2.Reportes/Facturacion%20y%20Cobros/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tpLiOFlakUCD6RS7jsZ7zyurcW6xkn1IvmeQ1dsd55qpFVWYBJyWTbGOCnzlI4cr" itemId="01C2JUNWE3XFNRDYGJRFCJ75GPPA7VNKRU">
      <xxl21:absoluteUrl r:id="rId2"/>
      <xxl21:relativeUrl r:id="rId3"/>
    </xxl21:alternateUrls>
    <sheetNames>
      <sheetName val="Leyenda"/>
      <sheetName val="Transparencia"/>
      <sheetName val="Comunicaciones Int-Ext"/>
      <sheetName val="Metafisicas"/>
      <sheetName val="Base"/>
    </sheetNames>
    <sheetDataSet>
      <sheetData sheetId="0"/>
      <sheetData sheetId="1">
        <row r="5">
          <cell r="AL5">
            <v>5</v>
          </cell>
          <cell r="AM5">
            <v>6</v>
          </cell>
        </row>
        <row r="6">
          <cell r="E6">
            <v>5</v>
          </cell>
          <cell r="F6">
            <v>6</v>
          </cell>
          <cell r="T6">
            <v>4</v>
          </cell>
          <cell r="U6">
            <v>5</v>
          </cell>
        </row>
        <row r="8">
          <cell r="AH8" t="str">
            <v>PrivadoLLegada</v>
          </cell>
          <cell r="AI8" t="str">
            <v>Privado</v>
          </cell>
          <cell r="AJ8" t="str">
            <v>LLegada</v>
          </cell>
          <cell r="AK8">
            <v>2667</v>
          </cell>
          <cell r="AL8">
            <v>2540</v>
          </cell>
          <cell r="AM8">
            <v>2897</v>
          </cell>
        </row>
        <row r="9">
          <cell r="A9" t="str">
            <v>MDSDLLegada</v>
          </cell>
          <cell r="B9" t="str">
            <v>MDSD</v>
          </cell>
          <cell r="C9" t="str">
            <v>LLegada</v>
          </cell>
          <cell r="D9">
            <v>233104</v>
          </cell>
          <cell r="E9">
            <v>187702</v>
          </cell>
          <cell r="F9">
            <v>222446</v>
          </cell>
          <cell r="Q9" t="str">
            <v>MDSD</v>
          </cell>
          <cell r="R9" t="str">
            <v>MDSD</v>
          </cell>
          <cell r="S9">
            <v>3390</v>
          </cell>
          <cell r="T9">
            <v>2877</v>
          </cell>
          <cell r="U9">
            <v>3396</v>
          </cell>
          <cell r="AH9" t="str">
            <v>PrivadoSalida</v>
          </cell>
          <cell r="AI9" t="str">
            <v>Privado</v>
          </cell>
          <cell r="AJ9" t="str">
            <v>Salida</v>
          </cell>
          <cell r="AK9">
            <v>2839</v>
          </cell>
          <cell r="AL9">
            <v>2596</v>
          </cell>
          <cell r="AM9">
            <v>3021</v>
          </cell>
        </row>
        <row r="10">
          <cell r="A10" t="str">
            <v>MDSDSalida</v>
          </cell>
          <cell r="B10" t="str">
            <v>MDSD</v>
          </cell>
          <cell r="C10" t="str">
            <v>Salida</v>
          </cell>
          <cell r="D10">
            <v>271538</v>
          </cell>
          <cell r="E10">
            <v>198244</v>
          </cell>
          <cell r="F10">
            <v>234764</v>
          </cell>
          <cell r="Q10" t="str">
            <v>MDPP</v>
          </cell>
          <cell r="R10" t="str">
            <v>MDPP</v>
          </cell>
          <cell r="S10">
            <v>621</v>
          </cell>
          <cell r="T10">
            <v>574</v>
          </cell>
          <cell r="U10">
            <v>703</v>
          </cell>
          <cell r="AH10" t="str">
            <v>Total Privado</v>
          </cell>
          <cell r="AI10" t="str">
            <v>Total Privado</v>
          </cell>
          <cell r="AK10">
            <v>5506</v>
          </cell>
          <cell r="AL10">
            <v>5136</v>
          </cell>
          <cell r="AM10">
            <v>5918</v>
          </cell>
        </row>
        <row r="11">
          <cell r="A11" t="str">
            <v>Total MDSD</v>
          </cell>
          <cell r="B11" t="str">
            <v>Total MDSD</v>
          </cell>
          <cell r="D11">
            <v>504642</v>
          </cell>
          <cell r="E11">
            <v>385946</v>
          </cell>
          <cell r="F11">
            <v>457210</v>
          </cell>
          <cell r="Q11" t="str">
            <v>MDPC</v>
          </cell>
          <cell r="R11" t="str">
            <v>MDPC</v>
          </cell>
          <cell r="S11">
            <v>6611</v>
          </cell>
          <cell r="T11">
            <v>6003</v>
          </cell>
          <cell r="U11">
            <v>7059</v>
          </cell>
          <cell r="AH11" t="str">
            <v>DomesticoLLegada</v>
          </cell>
          <cell r="AI11" t="str">
            <v>Domestico</v>
          </cell>
          <cell r="AJ11" t="str">
            <v>LLegada</v>
          </cell>
          <cell r="AK11">
            <v>53</v>
          </cell>
          <cell r="AL11">
            <v>53</v>
          </cell>
          <cell r="AM11">
            <v>82</v>
          </cell>
        </row>
        <row r="12">
          <cell r="A12" t="str">
            <v>MDPPLLegada</v>
          </cell>
          <cell r="B12" t="str">
            <v>MDPP</v>
          </cell>
          <cell r="C12" t="str">
            <v>LLegada</v>
          </cell>
          <cell r="D12">
            <v>48926</v>
          </cell>
          <cell r="E12">
            <v>48687</v>
          </cell>
          <cell r="F12">
            <v>56322</v>
          </cell>
          <cell r="Q12" t="str">
            <v>MDLR</v>
          </cell>
          <cell r="R12" t="str">
            <v>MDLR</v>
          </cell>
          <cell r="S12">
            <v>290</v>
          </cell>
          <cell r="T12">
            <v>241</v>
          </cell>
          <cell r="U12">
            <v>212</v>
          </cell>
          <cell r="AH12" t="str">
            <v>DomesticoSalida</v>
          </cell>
          <cell r="AI12" t="str">
            <v>Domestico</v>
          </cell>
          <cell r="AJ12" t="str">
            <v>Salida</v>
          </cell>
          <cell r="AK12">
            <v>52</v>
          </cell>
          <cell r="AL12">
            <v>50</v>
          </cell>
          <cell r="AM12">
            <v>78</v>
          </cell>
        </row>
        <row r="13">
          <cell r="A13" t="str">
            <v>MDPPSalida</v>
          </cell>
          <cell r="B13" t="str">
            <v>MDPP</v>
          </cell>
          <cell r="C13" t="str">
            <v>Salida</v>
          </cell>
          <cell r="D13">
            <v>51224</v>
          </cell>
          <cell r="E13">
            <v>47473</v>
          </cell>
          <cell r="F13">
            <v>60998</v>
          </cell>
          <cell r="Q13" t="str">
            <v>MDST</v>
          </cell>
          <cell r="R13" t="str">
            <v>MDST</v>
          </cell>
          <cell r="S13">
            <v>1411</v>
          </cell>
          <cell r="T13">
            <v>1208</v>
          </cell>
          <cell r="U13">
            <v>1344</v>
          </cell>
          <cell r="AH13" t="str">
            <v>Total Domestico</v>
          </cell>
          <cell r="AI13" t="str">
            <v>Total Domestico</v>
          </cell>
          <cell r="AK13">
            <v>105</v>
          </cell>
          <cell r="AL13">
            <v>103</v>
          </cell>
          <cell r="AM13">
            <v>160</v>
          </cell>
        </row>
        <row r="14">
          <cell r="A14" t="str">
            <v>Total MDPP</v>
          </cell>
          <cell r="B14" t="str">
            <v>Total MDPP</v>
          </cell>
          <cell r="D14">
            <v>100150</v>
          </cell>
          <cell r="E14">
            <v>96160</v>
          </cell>
          <cell r="F14">
            <v>117320</v>
          </cell>
          <cell r="Q14" t="str">
            <v>MDJB</v>
          </cell>
          <cell r="R14" t="str">
            <v>MDJB</v>
          </cell>
          <cell r="S14">
            <v>105</v>
          </cell>
          <cell r="T14">
            <v>87</v>
          </cell>
          <cell r="U14">
            <v>101</v>
          </cell>
          <cell r="AH14" t="str">
            <v>Carga RegularLLegada</v>
          </cell>
          <cell r="AI14" t="str">
            <v>Carga Regular</v>
          </cell>
          <cell r="AJ14" t="str">
            <v>LLegada</v>
          </cell>
          <cell r="AK14">
            <v>79</v>
          </cell>
          <cell r="AL14">
            <v>97</v>
          </cell>
          <cell r="AM14">
            <v>101</v>
          </cell>
        </row>
        <row r="15">
          <cell r="A15" t="str">
            <v>MDPCLLegada</v>
          </cell>
          <cell r="B15" t="str">
            <v>MDPC</v>
          </cell>
          <cell r="C15" t="str">
            <v>LLegada</v>
          </cell>
          <cell r="D15">
            <v>503254</v>
          </cell>
          <cell r="E15">
            <v>485075</v>
          </cell>
          <cell r="F15">
            <v>581443</v>
          </cell>
          <cell r="Q15" t="str">
            <v>MDCY</v>
          </cell>
          <cell r="R15" t="str">
            <v>MDCY</v>
          </cell>
          <cell r="S15">
            <v>130</v>
          </cell>
          <cell r="T15">
            <v>121</v>
          </cell>
          <cell r="U15">
            <v>128</v>
          </cell>
          <cell r="AH15" t="str">
            <v>Carga RegularSalida</v>
          </cell>
          <cell r="AI15" t="str">
            <v>Carga Regular</v>
          </cell>
          <cell r="AJ15" t="str">
            <v>Salida</v>
          </cell>
          <cell r="AK15">
            <v>79</v>
          </cell>
          <cell r="AL15">
            <v>96</v>
          </cell>
          <cell r="AM15">
            <v>102</v>
          </cell>
        </row>
        <row r="16">
          <cell r="A16" t="str">
            <v>MDPCSalida</v>
          </cell>
          <cell r="B16" t="str">
            <v>MDPC</v>
          </cell>
          <cell r="C16" t="str">
            <v>Salida</v>
          </cell>
          <cell r="D16">
            <v>547241</v>
          </cell>
          <cell r="E16">
            <v>482832</v>
          </cell>
          <cell r="F16">
            <v>589894</v>
          </cell>
          <cell r="AH16" t="str">
            <v>Total Carga Regular</v>
          </cell>
          <cell r="AI16" t="str">
            <v>Total Carga Regular</v>
          </cell>
          <cell r="AK16">
            <v>158</v>
          </cell>
          <cell r="AL16">
            <v>193</v>
          </cell>
          <cell r="AM16">
            <v>203</v>
          </cell>
        </row>
        <row r="17">
          <cell r="A17" t="str">
            <v>Total MDPC</v>
          </cell>
          <cell r="B17" t="str">
            <v>Total MDPC</v>
          </cell>
          <cell r="D17">
            <v>1050495</v>
          </cell>
          <cell r="E17">
            <v>967907</v>
          </cell>
          <cell r="F17">
            <v>1171337</v>
          </cell>
          <cell r="AH17" t="str">
            <v>Carga CharterLLegada</v>
          </cell>
          <cell r="AI17" t="str">
            <v>Carga Charter</v>
          </cell>
          <cell r="AJ17" t="str">
            <v>LLegada</v>
          </cell>
          <cell r="AK17">
            <v>133</v>
          </cell>
          <cell r="AL17">
            <v>161</v>
          </cell>
          <cell r="AM17">
            <v>173</v>
          </cell>
        </row>
        <row r="18">
          <cell r="A18" t="str">
            <v>MDLRLLegada</v>
          </cell>
          <cell r="B18" t="str">
            <v>MDLR</v>
          </cell>
          <cell r="C18" t="str">
            <v>LLegada</v>
          </cell>
          <cell r="D18">
            <v>11630</v>
          </cell>
          <cell r="E18">
            <v>9926</v>
          </cell>
          <cell r="F18">
            <v>10856</v>
          </cell>
          <cell r="AH18" t="str">
            <v>Carga CharterSalida</v>
          </cell>
          <cell r="AI18" t="str">
            <v>Carga Charter</v>
          </cell>
          <cell r="AJ18" t="str">
            <v>Salida</v>
          </cell>
          <cell r="AK18">
            <v>134</v>
          </cell>
          <cell r="AL18">
            <v>159</v>
          </cell>
          <cell r="AM18">
            <v>175</v>
          </cell>
        </row>
        <row r="19">
          <cell r="A19" t="str">
            <v>MDLRSalida</v>
          </cell>
          <cell r="B19" t="str">
            <v>MDLR</v>
          </cell>
          <cell r="C19" t="str">
            <v>Salida</v>
          </cell>
          <cell r="D19">
            <v>11442</v>
          </cell>
          <cell r="E19">
            <v>10326</v>
          </cell>
          <cell r="F19">
            <v>11973</v>
          </cell>
          <cell r="AH19" t="str">
            <v>Total Carga Charter</v>
          </cell>
          <cell r="AI19" t="str">
            <v>Total Carga Charter</v>
          </cell>
          <cell r="AK19">
            <v>267</v>
          </cell>
          <cell r="AL19">
            <v>320</v>
          </cell>
          <cell r="AM19">
            <v>348</v>
          </cell>
        </row>
        <row r="20">
          <cell r="A20" t="str">
            <v>Total MDLR</v>
          </cell>
          <cell r="B20" t="str">
            <v>Total MDLR</v>
          </cell>
          <cell r="D20">
            <v>23072</v>
          </cell>
          <cell r="E20">
            <v>20252</v>
          </cell>
          <cell r="F20">
            <v>22829</v>
          </cell>
          <cell r="AH20" t="str">
            <v>CharterLLegada</v>
          </cell>
          <cell r="AI20" t="str">
            <v>Charter</v>
          </cell>
          <cell r="AJ20" t="str">
            <v>LLegada</v>
          </cell>
          <cell r="AK20">
            <v>533</v>
          </cell>
          <cell r="AL20">
            <v>490</v>
          </cell>
          <cell r="AM20">
            <v>625</v>
          </cell>
        </row>
        <row r="21">
          <cell r="A21" t="str">
            <v>MDSTLLegada</v>
          </cell>
          <cell r="B21" t="str">
            <v>MDST</v>
          </cell>
          <cell r="C21" t="str">
            <v>LLegada</v>
          </cell>
          <cell r="D21">
            <v>94134</v>
          </cell>
          <cell r="E21">
            <v>84496</v>
          </cell>
          <cell r="F21">
            <v>93079</v>
          </cell>
          <cell r="AH21" t="str">
            <v>CharterSalida</v>
          </cell>
          <cell r="AI21" t="str">
            <v>Charter</v>
          </cell>
          <cell r="AJ21" t="str">
            <v>Salida</v>
          </cell>
          <cell r="AK21">
            <v>538</v>
          </cell>
          <cell r="AL21">
            <v>492</v>
          </cell>
          <cell r="AM21">
            <v>632</v>
          </cell>
        </row>
        <row r="22">
          <cell r="A22" t="str">
            <v>MDSTSalida</v>
          </cell>
          <cell r="B22" t="str">
            <v>MDST</v>
          </cell>
          <cell r="C22" t="str">
            <v>Salida</v>
          </cell>
          <cell r="D22">
            <v>112319</v>
          </cell>
          <cell r="E22">
            <v>86495</v>
          </cell>
          <cell r="F22">
            <v>102492</v>
          </cell>
          <cell r="AH22" t="str">
            <v>Total Charter</v>
          </cell>
          <cell r="AI22" t="str">
            <v>Total Charter</v>
          </cell>
          <cell r="AK22">
            <v>1071</v>
          </cell>
          <cell r="AL22">
            <v>982</v>
          </cell>
          <cell r="AM22">
            <v>1257</v>
          </cell>
        </row>
        <row r="23">
          <cell r="A23" t="str">
            <v>Total MDST</v>
          </cell>
          <cell r="B23" t="str">
            <v>Total MDST</v>
          </cell>
          <cell r="D23">
            <v>206453</v>
          </cell>
          <cell r="E23">
            <v>170991</v>
          </cell>
          <cell r="F23">
            <v>195571</v>
          </cell>
          <cell r="AH23" t="str">
            <v>Escala TecnicaLLegada</v>
          </cell>
          <cell r="AI23" t="str">
            <v>Escala Tecnica</v>
          </cell>
          <cell r="AJ23" t="str">
            <v>LLegada</v>
          </cell>
          <cell r="AK23"/>
          <cell r="AL23"/>
          <cell r="AM23">
            <v>1</v>
          </cell>
        </row>
        <row r="24">
          <cell r="A24" t="str">
            <v>MDJBLLegada</v>
          </cell>
          <cell r="B24" t="str">
            <v>MDJB</v>
          </cell>
          <cell r="C24" t="str">
            <v>LLegada</v>
          </cell>
          <cell r="D24">
            <v>1626</v>
          </cell>
          <cell r="E24">
            <v>1262</v>
          </cell>
          <cell r="F24">
            <v>1698</v>
          </cell>
          <cell r="AH24" t="str">
            <v>Escala TecnicaSalida</v>
          </cell>
          <cell r="AI24" t="str">
            <v>Escala Tecnica</v>
          </cell>
          <cell r="AJ24" t="str">
            <v>Salida</v>
          </cell>
          <cell r="AK24"/>
          <cell r="AL24">
            <v>4</v>
          </cell>
          <cell r="AM24">
            <v>3</v>
          </cell>
        </row>
        <row r="25">
          <cell r="A25" t="str">
            <v>MDJBSalida</v>
          </cell>
          <cell r="B25" t="str">
            <v>MDJB</v>
          </cell>
          <cell r="C25" t="str">
            <v>Salida</v>
          </cell>
          <cell r="D25">
            <v>1879</v>
          </cell>
          <cell r="E25">
            <v>1136</v>
          </cell>
          <cell r="F25">
            <v>1156</v>
          </cell>
          <cell r="AH25" t="str">
            <v>Total Escala Tecnica</v>
          </cell>
          <cell r="AI25" t="str">
            <v>Total Escala Tecnica</v>
          </cell>
          <cell r="AK25"/>
          <cell r="AL25">
            <v>4</v>
          </cell>
          <cell r="AM25">
            <v>4</v>
          </cell>
        </row>
        <row r="26">
          <cell r="A26" t="str">
            <v>Total MDJB</v>
          </cell>
          <cell r="B26" t="str">
            <v>Total MDJB</v>
          </cell>
          <cell r="D26">
            <v>3505</v>
          </cell>
          <cell r="E26">
            <v>2398</v>
          </cell>
          <cell r="F26">
            <v>2854</v>
          </cell>
          <cell r="AH26" t="str">
            <v>LocalLLegada</v>
          </cell>
          <cell r="AI26" t="str">
            <v>Local</v>
          </cell>
          <cell r="AJ26" t="str">
            <v>LLegada</v>
          </cell>
          <cell r="AK26">
            <v>1</v>
          </cell>
          <cell r="AL26">
            <v>1</v>
          </cell>
          <cell r="AM26"/>
        </row>
        <row r="27">
          <cell r="A27" t="str">
            <v>MDCYLLegada</v>
          </cell>
          <cell r="B27" t="str">
            <v>MDCY</v>
          </cell>
          <cell r="C27" t="str">
            <v>LLegada</v>
          </cell>
          <cell r="D27">
            <v>10881</v>
          </cell>
          <cell r="E27">
            <v>11173</v>
          </cell>
          <cell r="F27">
            <v>9959</v>
          </cell>
          <cell r="AH27" t="str">
            <v>LocalSalida</v>
          </cell>
          <cell r="AI27" t="str">
            <v>Local</v>
          </cell>
          <cell r="AJ27" t="str">
            <v>Salida</v>
          </cell>
          <cell r="AK27">
            <v>1</v>
          </cell>
          <cell r="AL27">
            <v>1</v>
          </cell>
          <cell r="AM27"/>
        </row>
        <row r="28">
          <cell r="A28" t="str">
            <v>MDCYSalida</v>
          </cell>
          <cell r="B28" t="str">
            <v>MDCY</v>
          </cell>
          <cell r="C28" t="str">
            <v>Salida</v>
          </cell>
          <cell r="D28">
            <v>9389</v>
          </cell>
          <cell r="E28">
            <v>9426</v>
          </cell>
          <cell r="F28">
            <v>11074</v>
          </cell>
          <cell r="AH28" t="str">
            <v>Total Local</v>
          </cell>
          <cell r="AI28" t="str">
            <v>Total Local</v>
          </cell>
          <cell r="AK28">
            <v>2</v>
          </cell>
          <cell r="AL28">
            <v>2</v>
          </cell>
          <cell r="AM28"/>
        </row>
        <row r="29">
          <cell r="A29" t="str">
            <v>Total MDCY</v>
          </cell>
          <cell r="B29" t="str">
            <v>Total MDCY</v>
          </cell>
          <cell r="D29">
            <v>20270</v>
          </cell>
          <cell r="E29">
            <v>20599</v>
          </cell>
          <cell r="F29">
            <v>21033</v>
          </cell>
          <cell r="AH29" t="str">
            <v>MilitarLLegada</v>
          </cell>
          <cell r="AI29" t="str">
            <v>Militar</v>
          </cell>
          <cell r="AJ29" t="str">
            <v>LLegada</v>
          </cell>
          <cell r="AK29">
            <v>314</v>
          </cell>
          <cell r="AL29">
            <v>246</v>
          </cell>
          <cell r="AM29">
            <v>242</v>
          </cell>
        </row>
        <row r="30">
          <cell r="B30" t="str">
            <v>Total</v>
          </cell>
          <cell r="D30">
            <v>1908587</v>
          </cell>
          <cell r="E30">
            <v>1664253</v>
          </cell>
          <cell r="F30">
            <v>1988154</v>
          </cell>
          <cell r="AH30" t="str">
            <v>MilitarSalida</v>
          </cell>
          <cell r="AI30" t="str">
            <v>Militar</v>
          </cell>
          <cell r="AJ30" t="str">
            <v>Salida</v>
          </cell>
          <cell r="AK30">
            <v>375</v>
          </cell>
          <cell r="AL30">
            <v>323</v>
          </cell>
          <cell r="AM30">
            <v>329</v>
          </cell>
        </row>
        <row r="31">
          <cell r="AH31" t="str">
            <v>Total Militar</v>
          </cell>
          <cell r="AI31" t="str">
            <v>Total Militar</v>
          </cell>
          <cell r="AK31">
            <v>689</v>
          </cell>
          <cell r="AL31">
            <v>569</v>
          </cell>
          <cell r="AM31">
            <v>571</v>
          </cell>
        </row>
        <row r="32">
          <cell r="AH32" t="str">
            <v>RegularLLegada</v>
          </cell>
          <cell r="AI32" t="str">
            <v>Regular</v>
          </cell>
          <cell r="AJ32" t="str">
            <v>LLegada</v>
          </cell>
          <cell r="AK32">
            <v>6280</v>
          </cell>
          <cell r="AL32">
            <v>5555</v>
          </cell>
          <cell r="AM32">
            <v>6475</v>
          </cell>
        </row>
        <row r="33">
          <cell r="AH33" t="str">
            <v>RegularSalida</v>
          </cell>
          <cell r="AI33" t="str">
            <v>Regular</v>
          </cell>
          <cell r="AJ33" t="str">
            <v>Salida</v>
          </cell>
          <cell r="AK33">
            <v>6278</v>
          </cell>
          <cell r="AL33">
            <v>5556</v>
          </cell>
          <cell r="AM33">
            <v>6468</v>
          </cell>
        </row>
        <row r="34">
          <cell r="AH34" t="str">
            <v>Total Regular</v>
          </cell>
          <cell r="AI34" t="str">
            <v>Total Regular</v>
          </cell>
          <cell r="AK34">
            <v>12558</v>
          </cell>
          <cell r="AL34">
            <v>11111</v>
          </cell>
          <cell r="AM34">
            <v>12943</v>
          </cell>
        </row>
        <row r="35">
          <cell r="AH35" t="str">
            <v>SobrevueloLLegada</v>
          </cell>
          <cell r="AI35" t="str">
            <v>Sobrevuelo</v>
          </cell>
          <cell r="AJ35" t="str">
            <v>LLegada</v>
          </cell>
          <cell r="AK35">
            <v>36</v>
          </cell>
          <cell r="AL35">
            <v>55</v>
          </cell>
          <cell r="AM35">
            <v>71</v>
          </cell>
        </row>
        <row r="36">
          <cell r="AH36" t="str">
            <v>SobrevueloSalida</v>
          </cell>
          <cell r="AI36" t="str">
            <v>Sobrevuelo</v>
          </cell>
          <cell r="AJ36" t="str">
            <v>Salida</v>
          </cell>
          <cell r="AK36">
            <v>57</v>
          </cell>
          <cell r="AL36">
            <v>69</v>
          </cell>
          <cell r="AM36">
            <v>87</v>
          </cell>
        </row>
        <row r="37">
          <cell r="AH37" t="str">
            <v>Total Sobrevuelo</v>
          </cell>
          <cell r="AI37" t="str">
            <v>Total Sobrevuelo</v>
          </cell>
          <cell r="AK37">
            <v>93</v>
          </cell>
          <cell r="AL37">
            <v>124</v>
          </cell>
          <cell r="AM37">
            <v>158</v>
          </cell>
        </row>
        <row r="38">
          <cell r="AH38" t="str">
            <v>Toque TecnicoLLegada</v>
          </cell>
          <cell r="AI38" t="str">
            <v>Toque Tecnico</v>
          </cell>
          <cell r="AJ38" t="str">
            <v>LLegada</v>
          </cell>
          <cell r="AK38">
            <v>13</v>
          </cell>
          <cell r="AL38">
            <v>12</v>
          </cell>
          <cell r="AM38">
            <v>20</v>
          </cell>
        </row>
        <row r="39">
          <cell r="AH39" t="str">
            <v>Toque TecnicoSalida</v>
          </cell>
          <cell r="AI39" t="str">
            <v>Toque Tecnico</v>
          </cell>
          <cell r="AJ39" t="str">
            <v>Salida</v>
          </cell>
          <cell r="AK39">
            <v>7</v>
          </cell>
          <cell r="AL39">
            <v>10</v>
          </cell>
          <cell r="AM39">
            <v>24</v>
          </cell>
        </row>
        <row r="40">
          <cell r="AH40"/>
          <cell r="AI40" t="str">
            <v>Total Toque Tecnico</v>
          </cell>
          <cell r="AK40">
            <v>20</v>
          </cell>
          <cell r="AL40">
            <v>22</v>
          </cell>
          <cell r="AM40">
            <v>44</v>
          </cell>
        </row>
        <row r="45">
          <cell r="E45">
            <v>5</v>
          </cell>
          <cell r="F45">
            <v>6</v>
          </cell>
          <cell r="T45">
            <v>4</v>
          </cell>
          <cell r="U45">
            <v>5</v>
          </cell>
        </row>
        <row r="46">
          <cell r="B46" t="str">
            <v>Sum of Cant. pasajeros</v>
          </cell>
          <cell r="D46" t="str">
            <v>Months (Fecha.)</v>
          </cell>
        </row>
        <row r="47">
          <cell r="A47" t="str">
            <v>Llave</v>
          </cell>
          <cell r="B47" t="str">
            <v>Aerop.</v>
          </cell>
          <cell r="C47" t="str">
            <v>Llegada/Salida</v>
          </cell>
          <cell r="D47" t="str">
            <v>Jan</v>
          </cell>
          <cell r="E47" t="str">
            <v>Feb</v>
          </cell>
          <cell r="F47" t="str">
            <v>Mar</v>
          </cell>
        </row>
        <row r="48">
          <cell r="A48" t="str">
            <v>MDSDLLegada</v>
          </cell>
          <cell r="B48" t="str">
            <v>MDSD</v>
          </cell>
          <cell r="C48" t="str">
            <v>LLegada</v>
          </cell>
          <cell r="D48">
            <v>33</v>
          </cell>
          <cell r="E48">
            <v>32</v>
          </cell>
          <cell r="F48">
            <v>411</v>
          </cell>
          <cell r="Q48" t="str">
            <v>MDSD</v>
          </cell>
          <cell r="R48" t="str">
            <v>MDSD</v>
          </cell>
          <cell r="S48">
            <v>47</v>
          </cell>
          <cell r="T48">
            <v>45</v>
          </cell>
          <cell r="U48">
            <v>134</v>
          </cell>
        </row>
        <row r="49">
          <cell r="A49" t="str">
            <v>MDSDSalida</v>
          </cell>
          <cell r="B49" t="str">
            <v>MDSD</v>
          </cell>
          <cell r="C49" t="str">
            <v>Salida</v>
          </cell>
          <cell r="D49">
            <v>57</v>
          </cell>
          <cell r="E49">
            <v>54</v>
          </cell>
          <cell r="F49">
            <v>481</v>
          </cell>
          <cell r="Q49" t="str">
            <v>MDPP</v>
          </cell>
          <cell r="R49" t="str">
            <v>MDPP</v>
          </cell>
          <cell r="S49">
            <v>69</v>
          </cell>
          <cell r="T49">
            <v>84</v>
          </cell>
          <cell r="U49">
            <v>63</v>
          </cell>
        </row>
        <row r="50">
          <cell r="A50" t="str">
            <v>Total MDSD</v>
          </cell>
          <cell r="B50" t="str">
            <v>Total MDSD</v>
          </cell>
          <cell r="D50">
            <v>90</v>
          </cell>
          <cell r="E50">
            <v>86</v>
          </cell>
          <cell r="F50">
            <v>892</v>
          </cell>
          <cell r="Q50" t="str">
            <v>MDPC</v>
          </cell>
          <cell r="R50" t="str">
            <v>MDPC</v>
          </cell>
          <cell r="S50">
            <v>488</v>
          </cell>
          <cell r="T50">
            <v>490</v>
          </cell>
          <cell r="U50">
            <v>556</v>
          </cell>
        </row>
        <row r="51">
          <cell r="A51" t="str">
            <v>MDPPLLegada</v>
          </cell>
          <cell r="B51" t="str">
            <v>MDPP</v>
          </cell>
          <cell r="C51" t="str">
            <v>LLegada</v>
          </cell>
          <cell r="D51">
            <v>2877</v>
          </cell>
          <cell r="E51">
            <v>2754</v>
          </cell>
          <cell r="F51">
            <v>2783</v>
          </cell>
          <cell r="Q51" t="str">
            <v>MDLR</v>
          </cell>
          <cell r="R51" t="str">
            <v>MDLR</v>
          </cell>
          <cell r="S51">
            <v>201</v>
          </cell>
          <cell r="T51">
            <v>119</v>
          </cell>
          <cell r="U51">
            <v>199</v>
          </cell>
        </row>
        <row r="52">
          <cell r="A52" t="str">
            <v>MDPPSalida</v>
          </cell>
          <cell r="B52" t="str">
            <v>MDPP</v>
          </cell>
          <cell r="C52" t="str">
            <v>Salida</v>
          </cell>
          <cell r="D52">
            <v>3076</v>
          </cell>
          <cell r="E52">
            <v>2740</v>
          </cell>
          <cell r="F52">
            <v>2819</v>
          </cell>
          <cell r="Q52" t="str">
            <v>MDST</v>
          </cell>
          <cell r="R52" t="str">
            <v>MDST</v>
          </cell>
          <cell r="S52">
            <v>18</v>
          </cell>
          <cell r="T52">
            <v>10</v>
          </cell>
          <cell r="U52">
            <v>22</v>
          </cell>
        </row>
        <row r="53">
          <cell r="A53" t="str">
            <v>Total MDPP</v>
          </cell>
          <cell r="B53" t="str">
            <v>Total MDPP</v>
          </cell>
          <cell r="D53">
            <v>5953</v>
          </cell>
          <cell r="E53">
            <v>5494</v>
          </cell>
          <cell r="F53">
            <v>5602</v>
          </cell>
          <cell r="Q53" t="str">
            <v>MDJB</v>
          </cell>
          <cell r="R53" t="str">
            <v>MDJB</v>
          </cell>
          <cell r="S53">
            <v>209</v>
          </cell>
          <cell r="T53">
            <v>199</v>
          </cell>
          <cell r="U53">
            <v>255</v>
          </cell>
        </row>
        <row r="54">
          <cell r="A54" t="str">
            <v>MDPCLLegada</v>
          </cell>
          <cell r="B54" t="str">
            <v>MDPC</v>
          </cell>
          <cell r="C54" t="str">
            <v>LLegada</v>
          </cell>
          <cell r="D54">
            <v>29817</v>
          </cell>
          <cell r="E54">
            <v>32471</v>
          </cell>
          <cell r="F54">
            <v>33463</v>
          </cell>
          <cell r="Q54" t="str">
            <v>MDCY</v>
          </cell>
          <cell r="R54" t="str">
            <v>MDCY</v>
          </cell>
          <cell r="S54">
            <v>37</v>
          </cell>
          <cell r="T54">
            <v>35</v>
          </cell>
          <cell r="U54">
            <v>26</v>
          </cell>
        </row>
        <row r="55">
          <cell r="A55" t="str">
            <v>MDPCSalida</v>
          </cell>
          <cell r="B55" t="str">
            <v>MDPC</v>
          </cell>
          <cell r="C55" t="str">
            <v>Salida</v>
          </cell>
          <cell r="D55">
            <v>31143</v>
          </cell>
          <cell r="E55">
            <v>32885</v>
          </cell>
          <cell r="F55">
            <v>35697</v>
          </cell>
          <cell r="Q55" t="str">
            <v>MDMC</v>
          </cell>
          <cell r="R55" t="str">
            <v>MDMC</v>
          </cell>
          <cell r="S55"/>
          <cell r="T55"/>
          <cell r="U55">
            <v>2</v>
          </cell>
        </row>
        <row r="56">
          <cell r="A56" t="str">
            <v>Total MDPC</v>
          </cell>
          <cell r="B56" t="str">
            <v>Total MDPC</v>
          </cell>
          <cell r="D56">
            <v>60960</v>
          </cell>
          <cell r="E56">
            <v>65356</v>
          </cell>
          <cell r="F56">
            <v>69160</v>
          </cell>
          <cell r="R56" t="str">
            <v>Total</v>
          </cell>
          <cell r="S56">
            <v>1069</v>
          </cell>
          <cell r="T56">
            <v>982</v>
          </cell>
          <cell r="U56">
            <v>1257</v>
          </cell>
        </row>
        <row r="57">
          <cell r="A57" t="str">
            <v>MDLRLLegada</v>
          </cell>
          <cell r="B57" t="str">
            <v>MDLR</v>
          </cell>
          <cell r="C57" t="str">
            <v>LLegada</v>
          </cell>
          <cell r="D57">
            <v>1060</v>
          </cell>
          <cell r="E57">
            <v>935</v>
          </cell>
          <cell r="F57">
            <v>531</v>
          </cell>
        </row>
        <row r="58">
          <cell r="A58" t="str">
            <v>MDLRSalida</v>
          </cell>
          <cell r="B58" t="str">
            <v>MDLR</v>
          </cell>
          <cell r="C58" t="str">
            <v>Salida</v>
          </cell>
          <cell r="D58">
            <v>1785</v>
          </cell>
          <cell r="E58">
            <v>1615</v>
          </cell>
          <cell r="F58">
            <v>1241</v>
          </cell>
        </row>
        <row r="59">
          <cell r="A59" t="str">
            <v>Total MDLR</v>
          </cell>
          <cell r="B59" t="str">
            <v>Total MDLR</v>
          </cell>
          <cell r="D59">
            <v>2845</v>
          </cell>
          <cell r="E59">
            <v>2550</v>
          </cell>
          <cell r="F59">
            <v>1772</v>
          </cell>
        </row>
        <row r="60">
          <cell r="A60" t="str">
            <v>MDSTLLegada</v>
          </cell>
          <cell r="B60" t="str">
            <v>MDST</v>
          </cell>
          <cell r="C60" t="str">
            <v>LLegada</v>
          </cell>
          <cell r="D60">
            <v>20</v>
          </cell>
          <cell r="E60">
            <v>66</v>
          </cell>
          <cell r="F60">
            <v>25</v>
          </cell>
        </row>
        <row r="61">
          <cell r="A61" t="str">
            <v>MDSTSalida</v>
          </cell>
          <cell r="B61" t="str">
            <v>MDST</v>
          </cell>
          <cell r="C61" t="str">
            <v>Salida</v>
          </cell>
          <cell r="D61">
            <v>18</v>
          </cell>
          <cell r="E61">
            <v>55</v>
          </cell>
          <cell r="F61">
            <v>11</v>
          </cell>
        </row>
        <row r="62">
          <cell r="A62" t="str">
            <v>Total MDST</v>
          </cell>
          <cell r="B62" t="str">
            <v>Total MDST</v>
          </cell>
          <cell r="D62">
            <v>38</v>
          </cell>
          <cell r="E62">
            <v>121</v>
          </cell>
          <cell r="F62">
            <v>36</v>
          </cell>
        </row>
        <row r="63">
          <cell r="A63" t="str">
            <v>MDJBLLegada</v>
          </cell>
          <cell r="B63" t="str">
            <v>MDJB</v>
          </cell>
          <cell r="C63" t="str">
            <v>LLegada</v>
          </cell>
          <cell r="D63">
            <v>151</v>
          </cell>
          <cell r="E63">
            <v>165</v>
          </cell>
          <cell r="F63">
            <v>168</v>
          </cell>
        </row>
        <row r="64">
          <cell r="A64" t="str">
            <v>MDJBSalida</v>
          </cell>
          <cell r="B64" t="str">
            <v>MDJB</v>
          </cell>
          <cell r="C64" t="str">
            <v>Salida</v>
          </cell>
          <cell r="D64">
            <v>152</v>
          </cell>
          <cell r="E64">
            <v>191</v>
          </cell>
          <cell r="F64">
            <v>207</v>
          </cell>
        </row>
        <row r="65">
          <cell r="A65" t="str">
            <v>Total MDJB</v>
          </cell>
          <cell r="B65" t="str">
            <v>Total MDJB</v>
          </cell>
          <cell r="D65">
            <v>303</v>
          </cell>
          <cell r="E65">
            <v>356</v>
          </cell>
          <cell r="F65">
            <v>375</v>
          </cell>
        </row>
        <row r="66">
          <cell r="A66" t="str">
            <v>MDCYLLegada</v>
          </cell>
          <cell r="B66" t="str">
            <v>MDCY</v>
          </cell>
          <cell r="C66" t="str">
            <v>LLegada</v>
          </cell>
          <cell r="D66">
            <v>73</v>
          </cell>
          <cell r="E66">
            <v>27</v>
          </cell>
          <cell r="F66">
            <v>47</v>
          </cell>
        </row>
        <row r="67">
          <cell r="A67" t="str">
            <v>MDCYSalida</v>
          </cell>
          <cell r="B67" t="str">
            <v>MDCY</v>
          </cell>
          <cell r="C67" t="str">
            <v>Salida</v>
          </cell>
          <cell r="D67">
            <v>32</v>
          </cell>
          <cell r="E67">
            <v>62</v>
          </cell>
          <cell r="F67">
            <v>33</v>
          </cell>
        </row>
      </sheetData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Katherine Patricia Tena De Leon" id="{B0015614-77D4-4459-A37E-C210770015FD}" userId="S::katherine.tena@idac.gov.do::eb9bc389-d49d-47e8-abd4-05671342d9b1" providerId="AD"/>
</personList>
</file>

<file path=xl/theme/theme1.xml><?xml version="1.0" encoding="utf-8"?>
<a:theme xmlns:a="http://schemas.openxmlformats.org/drawingml/2006/main" name="Office Theme 2007 - 2010">
  <a:themeElements>
    <a:clrScheme name="Green Yellow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1" dT="2026-04-09T13:00:29.51" personId="{B0015614-77D4-4459-A37E-C210770015FD}" id="{68EB1865-F2B8-4B9A-9FAA-026E8E5AA408}">
    <text>Se debe escribir el número del mes actual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22"/>
  <sheetViews>
    <sheetView showGridLines="0" tabSelected="1" showRuler="0" topLeftCell="B1" zoomScale="85" zoomScaleNormal="85" zoomScaleSheetLayoutView="85" zoomScalePageLayoutView="55" workbookViewId="0">
      <selection activeCell="R212" sqref="R212"/>
    </sheetView>
  </sheetViews>
  <sheetFormatPr baseColWidth="10" defaultColWidth="11.42578125" defaultRowHeight="19.5" outlineLevelCol="1" x14ac:dyDescent="0.55000000000000004"/>
  <cols>
    <col min="1" max="1" width="11.7109375" style="1" hidden="1" customWidth="1" outlineLevel="1"/>
    <col min="2" max="2" width="4.28515625" style="1" customWidth="1" collapsed="1"/>
    <col min="3" max="3" width="21.85546875" style="18" customWidth="1"/>
    <col min="4" max="4" width="14.42578125" style="18" bestFit="1" customWidth="1"/>
    <col min="5" max="5" width="1.42578125" style="18" customWidth="1"/>
    <col min="6" max="6" width="15.140625" style="18" customWidth="1"/>
    <col min="7" max="7" width="15" style="18" bestFit="1" customWidth="1"/>
    <col min="8" max="8" width="13.85546875" style="18" bestFit="1" customWidth="1"/>
    <col min="9" max="9" width="14.28515625" style="18" bestFit="1" customWidth="1"/>
    <col min="10" max="13" width="8.7109375" style="18" bestFit="1" customWidth="1"/>
    <col min="14" max="14" width="14.42578125" style="18" bestFit="1" customWidth="1"/>
    <col min="15" max="15" width="8.7109375" style="18" bestFit="1" customWidth="1"/>
    <col min="16" max="16" width="12.5703125" style="18" bestFit="1" customWidth="1"/>
    <col min="17" max="17" width="10.140625" style="18" bestFit="1" customWidth="1"/>
    <col min="18" max="18" width="16.28515625" style="19" bestFit="1" customWidth="1"/>
    <col min="19" max="19" width="12.28515625" style="2" customWidth="1"/>
    <col min="20" max="20" width="16.28515625" style="2" bestFit="1" customWidth="1"/>
    <col min="21" max="23" width="18.42578125" style="2" bestFit="1" customWidth="1"/>
    <col min="24" max="24" width="10.42578125" style="2" bestFit="1" customWidth="1"/>
    <col min="25" max="26" width="13.85546875" style="2" bestFit="1" customWidth="1"/>
    <col min="27" max="27" width="13.7109375" style="2" bestFit="1" customWidth="1"/>
    <col min="28" max="31" width="8.7109375" style="2" bestFit="1" customWidth="1"/>
    <col min="32" max="32" width="14.140625" style="2" bestFit="1" customWidth="1"/>
    <col min="33" max="16384" width="11.42578125" style="2"/>
  </cols>
  <sheetData>
    <row r="1" spans="3:32" x14ac:dyDescent="0.55000000000000004">
      <c r="T1" s="2" t="str">
        <f>+VLOOKUP(U1,Fecha!$A$2:$D$13,3,0)</f>
        <v>ENE-MAR 2026</v>
      </c>
      <c r="U1" s="104">
        <v>3</v>
      </c>
    </row>
    <row r="2" spans="3:32" x14ac:dyDescent="0.55000000000000004">
      <c r="T2" s="2" t="str">
        <f>+VLOOKUP(U1,Fecha!$A$2:$D$13,4,0)</f>
        <v>ENE-MAR 2025</v>
      </c>
    </row>
    <row r="5" spans="3:32" ht="81.599999999999994" customHeight="1" x14ac:dyDescent="0.55000000000000004">
      <c r="C5" s="132" t="s">
        <v>0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T5"/>
      <c r="U5"/>
      <c r="V5"/>
      <c r="W5"/>
      <c r="X5"/>
      <c r="Y5"/>
      <c r="Z5"/>
      <c r="AA5"/>
      <c r="AB5"/>
      <c r="AC5"/>
      <c r="AD5"/>
      <c r="AE5"/>
      <c r="AF5"/>
    </row>
    <row r="6" spans="3:32" ht="10.9" customHeight="1" x14ac:dyDescent="0.55000000000000004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  <c r="T6"/>
      <c r="U6"/>
      <c r="V6"/>
      <c r="W6"/>
      <c r="X6"/>
      <c r="Y6"/>
      <c r="Z6"/>
      <c r="AA6"/>
      <c r="AB6"/>
      <c r="AC6"/>
      <c r="AD6"/>
      <c r="AE6"/>
      <c r="AF6"/>
    </row>
    <row r="7" spans="3:32" x14ac:dyDescent="0.55000000000000004">
      <c r="C7" s="136" t="str">
        <f>CONCATENATE("ACUMULADO, ",$T$1)</f>
        <v>ACUMULADO, ENE-MAR 2026</v>
      </c>
      <c r="D7" s="136"/>
      <c r="E7" s="22"/>
      <c r="F7" s="136" t="str">
        <f>CONCATENATE("TOTAL DE OPERACIONES POR AEROPUERTO, ",$T$1)</f>
        <v>TOTAL DE OPERACIONES POR AEROPUERTO, ENE-MAR 2026</v>
      </c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T7" s="82" t="s">
        <v>1</v>
      </c>
      <c r="U7" s="82" t="s">
        <v>2</v>
      </c>
      <c r="V7"/>
      <c r="W7"/>
      <c r="X7"/>
      <c r="Y7"/>
      <c r="Z7"/>
      <c r="AA7"/>
      <c r="AB7"/>
      <c r="AC7"/>
      <c r="AD7"/>
      <c r="AE7"/>
      <c r="AF7"/>
    </row>
    <row r="8" spans="3:32" ht="21.75" x14ac:dyDescent="0.55000000000000004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T8" s="77" t="s">
        <v>3</v>
      </c>
      <c r="U8" s="78">
        <f>+R53+R99</f>
        <v>9889</v>
      </c>
      <c r="V8"/>
      <c r="W8"/>
      <c r="X8"/>
      <c r="Y8"/>
      <c r="Z8"/>
      <c r="AA8"/>
      <c r="AB8"/>
      <c r="AC8"/>
      <c r="AD8"/>
      <c r="AE8"/>
      <c r="AF8"/>
    </row>
    <row r="9" spans="3:32" ht="21.75" x14ac:dyDescent="0.55000000000000004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T9" s="77" t="s">
        <v>4</v>
      </c>
      <c r="U9" s="78">
        <f>+R59+R105</f>
        <v>2114</v>
      </c>
      <c r="V9"/>
      <c r="W9"/>
      <c r="X9"/>
      <c r="Y9"/>
      <c r="Z9"/>
      <c r="AA9"/>
      <c r="AB9"/>
      <c r="AC9"/>
      <c r="AD9"/>
      <c r="AE9"/>
      <c r="AF9"/>
    </row>
    <row r="10" spans="3:32" ht="21.75" x14ac:dyDescent="0.55000000000000004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T10" s="77" t="s">
        <v>5</v>
      </c>
      <c r="U10" s="78">
        <f>+R65+R111</f>
        <v>21206</v>
      </c>
      <c r="V10"/>
      <c r="W10"/>
      <c r="X10"/>
      <c r="Y10"/>
      <c r="Z10"/>
      <c r="AA10"/>
      <c r="AB10"/>
      <c r="AC10"/>
      <c r="AD10"/>
      <c r="AE10"/>
      <c r="AF10"/>
    </row>
    <row r="11" spans="3:32" ht="21.75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T11" s="77" t="s">
        <v>6</v>
      </c>
      <c r="U11" s="78">
        <f>+R71+R117</f>
        <v>1262</v>
      </c>
      <c r="V11"/>
      <c r="W11"/>
      <c r="X11"/>
      <c r="Y11"/>
      <c r="Z11"/>
      <c r="AA11"/>
      <c r="AB11"/>
      <c r="AC11"/>
      <c r="AD11"/>
      <c r="AE11"/>
      <c r="AF11"/>
    </row>
    <row r="12" spans="3:32" ht="21.75" x14ac:dyDescent="0.55000000000000004"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T12" s="77" t="s">
        <v>7</v>
      </c>
      <c r="U12" s="78">
        <f>+R77+R123</f>
        <v>4013</v>
      </c>
      <c r="V12"/>
      <c r="W12"/>
      <c r="X12"/>
      <c r="Y12"/>
      <c r="Z12"/>
      <c r="AA12"/>
      <c r="AB12"/>
      <c r="AC12"/>
      <c r="AD12"/>
      <c r="AE12"/>
      <c r="AF12"/>
    </row>
    <row r="13" spans="3:32" ht="21.75" x14ac:dyDescent="0.55000000000000004"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T13" s="77" t="s">
        <v>8</v>
      </c>
      <c r="U13" s="78">
        <f>+R83+R129</f>
        <v>956</v>
      </c>
      <c r="V13"/>
      <c r="W13"/>
      <c r="X13"/>
      <c r="Y13"/>
      <c r="Z13"/>
      <c r="AA13"/>
      <c r="AB13"/>
      <c r="AC13"/>
      <c r="AD13"/>
      <c r="AE13"/>
      <c r="AF13"/>
    </row>
    <row r="14" spans="3:32" ht="21.75" x14ac:dyDescent="0.55000000000000004">
      <c r="F14" s="23"/>
      <c r="G14" s="23"/>
      <c r="H14" s="23"/>
      <c r="I14" s="23"/>
      <c r="J14" s="23"/>
      <c r="K14" s="23"/>
      <c r="L14" s="23"/>
      <c r="M14" s="23"/>
      <c r="N14" s="23"/>
      <c r="O14" s="23"/>
      <c r="R14" s="23"/>
      <c r="T14" s="77" t="s">
        <v>9</v>
      </c>
      <c r="U14" s="78">
        <f>+R89+R135</f>
        <v>477</v>
      </c>
      <c r="V14"/>
      <c r="W14"/>
      <c r="X14"/>
      <c r="Y14"/>
      <c r="Z14"/>
      <c r="AA14"/>
      <c r="AB14"/>
      <c r="AC14"/>
      <c r="AD14"/>
      <c r="AE14"/>
      <c r="AF14"/>
    </row>
    <row r="15" spans="3:32" ht="21.75" x14ac:dyDescent="0.55000000000000004">
      <c r="F15" s="23"/>
      <c r="G15" s="23"/>
      <c r="H15" s="23"/>
      <c r="I15" s="23"/>
      <c r="J15" s="23"/>
      <c r="K15" s="23"/>
      <c r="L15" s="23"/>
      <c r="M15" s="23"/>
      <c r="N15" s="23"/>
      <c r="O15" s="23"/>
      <c r="R15" s="23"/>
      <c r="T15" s="83">
        <v>2026</v>
      </c>
      <c r="U15" s="84">
        <f>SUM(U8:U14)</f>
        <v>39917</v>
      </c>
    </row>
    <row r="16" spans="3:32" ht="21.75" x14ac:dyDescent="0.55000000000000004">
      <c r="F16" s="23"/>
      <c r="G16" s="23"/>
      <c r="H16" s="23"/>
      <c r="I16" s="23"/>
      <c r="J16" s="23"/>
      <c r="K16" s="23"/>
      <c r="L16" s="23"/>
      <c r="M16" s="23"/>
      <c r="N16" s="23"/>
      <c r="O16" s="23"/>
      <c r="R16" s="23"/>
    </row>
    <row r="17" spans="3:32" ht="21.75" x14ac:dyDescent="0.55000000000000004">
      <c r="F17" s="23"/>
      <c r="G17" s="23"/>
      <c r="H17" s="23"/>
      <c r="I17" s="23"/>
      <c r="J17" s="23"/>
      <c r="K17" s="23"/>
      <c r="L17" s="23"/>
      <c r="M17" s="23"/>
      <c r="N17" s="23"/>
      <c r="O17" s="23"/>
      <c r="R17" s="23"/>
      <c r="V17"/>
      <c r="W17"/>
      <c r="X17"/>
      <c r="Y17"/>
      <c r="Z17"/>
      <c r="AA17"/>
      <c r="AB17"/>
      <c r="AC17"/>
      <c r="AD17"/>
      <c r="AE17"/>
      <c r="AF17"/>
    </row>
    <row r="18" spans="3:32" x14ac:dyDescent="0.55000000000000004">
      <c r="C18" s="136" t="str">
        <f>CONCATENATE("ACUMULADO, ",$T$1)</f>
        <v>ACUMULADO, ENE-MAR 2026</v>
      </c>
      <c r="D18" s="136"/>
      <c r="E18" s="22"/>
      <c r="F18" s="136" t="str">
        <f>CONCATENATE("TOTAL DE PASAJEROS POR AEROPUERTO, ",$T$1)</f>
        <v>TOTAL DE PASAJEROS POR AEROPUERTO, ENE-MAR 2026</v>
      </c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T18" s="82" t="s">
        <v>1</v>
      </c>
      <c r="U18" s="82" t="s">
        <v>10</v>
      </c>
      <c r="V18"/>
      <c r="W18"/>
      <c r="X18"/>
      <c r="Y18"/>
      <c r="Z18"/>
      <c r="AA18"/>
      <c r="AB18"/>
      <c r="AC18"/>
      <c r="AD18"/>
      <c r="AE18"/>
      <c r="AF18"/>
    </row>
    <row r="19" spans="3:32" ht="21.75" x14ac:dyDescent="0.55000000000000004">
      <c r="F19" s="23"/>
      <c r="G19" s="23"/>
      <c r="H19" s="23"/>
      <c r="I19" s="23"/>
      <c r="J19" s="23"/>
      <c r="K19" s="23"/>
      <c r="L19" s="23"/>
      <c r="M19" s="23"/>
      <c r="N19" s="23"/>
      <c r="O19" s="23"/>
      <c r="R19" s="23"/>
      <c r="T19" s="77" t="s">
        <v>3</v>
      </c>
      <c r="U19" s="78">
        <f>+R52+R98</f>
        <v>1348866</v>
      </c>
      <c r="V19"/>
      <c r="W19"/>
      <c r="X19"/>
      <c r="Y19"/>
      <c r="Z19"/>
      <c r="AA19"/>
      <c r="AB19"/>
      <c r="AC19"/>
      <c r="AD19"/>
      <c r="AE19"/>
      <c r="AF19"/>
    </row>
    <row r="20" spans="3:32" ht="21.75" x14ac:dyDescent="0.55000000000000004">
      <c r="F20" s="23"/>
      <c r="G20" s="23"/>
      <c r="H20" s="23"/>
      <c r="I20" s="23"/>
      <c r="J20" s="23"/>
      <c r="K20" s="23"/>
      <c r="L20" s="23"/>
      <c r="M20" s="23"/>
      <c r="N20" s="23"/>
      <c r="O20" s="23"/>
      <c r="R20" s="23"/>
      <c r="T20" s="77" t="s">
        <v>4</v>
      </c>
      <c r="U20" s="78">
        <f>+R58+R104</f>
        <v>330679</v>
      </c>
      <c r="V20"/>
      <c r="W20"/>
      <c r="X20"/>
      <c r="Y20"/>
      <c r="Z20"/>
      <c r="AA20"/>
      <c r="AB20"/>
      <c r="AC20"/>
      <c r="AD20"/>
      <c r="AE20"/>
      <c r="AF20"/>
    </row>
    <row r="21" spans="3:32" ht="21.75" x14ac:dyDescent="0.55000000000000004">
      <c r="F21" s="23"/>
      <c r="G21" s="23"/>
      <c r="H21" s="23"/>
      <c r="I21" s="23"/>
      <c r="J21" s="23"/>
      <c r="K21" s="23"/>
      <c r="L21" s="23"/>
      <c r="M21" s="23"/>
      <c r="N21" s="23"/>
      <c r="O21" s="23"/>
      <c r="R21" s="23"/>
      <c r="T21" s="77" t="s">
        <v>5</v>
      </c>
      <c r="U21" s="78">
        <f>+R64+R110</f>
        <v>3385304</v>
      </c>
      <c r="V21"/>
      <c r="W21"/>
      <c r="X21"/>
      <c r="Y21"/>
      <c r="Z21"/>
      <c r="AA21"/>
      <c r="AB21"/>
      <c r="AC21"/>
      <c r="AD21"/>
      <c r="AE21"/>
      <c r="AF21"/>
    </row>
    <row r="22" spans="3:32" ht="21.75" x14ac:dyDescent="0.55000000000000004"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24"/>
      <c r="R22" s="23"/>
      <c r="T22" s="77" t="s">
        <v>6</v>
      </c>
      <c r="U22" s="78">
        <f>+R70+R116</f>
        <v>73320</v>
      </c>
      <c r="V22"/>
      <c r="W22"/>
      <c r="X22"/>
      <c r="Y22"/>
      <c r="Z22"/>
      <c r="AA22"/>
      <c r="AB22"/>
      <c r="AC22"/>
      <c r="AD22"/>
      <c r="AE22"/>
      <c r="AF22"/>
    </row>
    <row r="23" spans="3:32" ht="21.75" x14ac:dyDescent="0.55000000000000004"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T23" s="77" t="s">
        <v>7</v>
      </c>
      <c r="U23" s="78">
        <f>+R76+R122</f>
        <v>573210</v>
      </c>
      <c r="V23"/>
      <c r="W23"/>
      <c r="X23"/>
      <c r="Y23"/>
      <c r="Z23"/>
      <c r="AA23"/>
      <c r="AB23"/>
      <c r="AC23"/>
      <c r="AD23"/>
      <c r="AE23"/>
      <c r="AF23"/>
    </row>
    <row r="24" spans="3:32" ht="21.75" x14ac:dyDescent="0.55000000000000004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T24" s="77" t="s">
        <v>8</v>
      </c>
      <c r="U24" s="78">
        <f>+R82+R128</f>
        <v>9791</v>
      </c>
      <c r="V24"/>
      <c r="W24"/>
      <c r="X24"/>
      <c r="Y24"/>
      <c r="Z24"/>
      <c r="AA24"/>
      <c r="AB24"/>
      <c r="AC24"/>
      <c r="AD24"/>
      <c r="AE24"/>
      <c r="AF24"/>
    </row>
    <row r="25" spans="3:32" ht="21.75" x14ac:dyDescent="0.55000000000000004"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T25" s="77" t="s">
        <v>9</v>
      </c>
      <c r="U25" s="78">
        <f>+R88+R134</f>
        <v>62176</v>
      </c>
      <c r="V25"/>
      <c r="W25"/>
      <c r="X25"/>
      <c r="Y25"/>
      <c r="Z25"/>
      <c r="AA25"/>
      <c r="AB25"/>
      <c r="AC25"/>
      <c r="AD25"/>
      <c r="AE25"/>
      <c r="AF25"/>
    </row>
    <row r="26" spans="3:32" ht="21.75" x14ac:dyDescent="0.55000000000000004"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T26" s="83">
        <v>2026</v>
      </c>
      <c r="U26" s="84">
        <f>SUM(U19:U25)</f>
        <v>5783346</v>
      </c>
    </row>
    <row r="27" spans="3:32" x14ac:dyDescent="0.55000000000000004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3:32" x14ac:dyDescent="0.55000000000000004">
      <c r="C28" s="137" t="str">
        <f>CONCATENATE("VOLUMEN DE PASAJEROS EN VUELOS REGULARES Y CHARTER, ",$T$1)</f>
        <v>VOLUMEN DE PASAJEROS EN VUELOS REGULARES Y CHARTER, ENE-MAR 2026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5"/>
    </row>
    <row r="29" spans="3:32" x14ac:dyDescent="0.55000000000000004">
      <c r="C29" s="96" t="s">
        <v>11</v>
      </c>
      <c r="D29" s="97" t="s">
        <v>12</v>
      </c>
      <c r="E29" s="98"/>
      <c r="F29" s="98" t="s">
        <v>13</v>
      </c>
      <c r="G29" s="98" t="s">
        <v>14</v>
      </c>
      <c r="H29" s="98" t="s">
        <v>15</v>
      </c>
      <c r="I29" s="98" t="s">
        <v>16</v>
      </c>
      <c r="J29" s="98" t="s">
        <v>17</v>
      </c>
      <c r="K29" s="98" t="s">
        <v>18</v>
      </c>
      <c r="L29" s="98" t="s">
        <v>19</v>
      </c>
      <c r="M29" s="98" t="s">
        <v>20</v>
      </c>
      <c r="N29" s="98" t="s">
        <v>21</v>
      </c>
      <c r="O29" s="98" t="s">
        <v>22</v>
      </c>
      <c r="P29" s="98" t="s">
        <v>23</v>
      </c>
      <c r="Q29" s="98" t="s">
        <v>24</v>
      </c>
      <c r="R29" s="96" t="s">
        <v>25</v>
      </c>
    </row>
    <row r="30" spans="3:32" x14ac:dyDescent="0.55000000000000004">
      <c r="C30" s="73"/>
      <c r="D30" s="41" t="s">
        <v>26</v>
      </c>
      <c r="E30" s="24"/>
      <c r="F30" s="89">
        <v>903652</v>
      </c>
      <c r="G30" s="89">
        <f t="shared" ref="G30:Q30" si="0">+SUM(G50,G56,G62,G68,G80,G74,G86)</f>
        <v>828321</v>
      </c>
      <c r="H30" s="89">
        <f t="shared" si="0"/>
        <v>975803</v>
      </c>
      <c r="I30" s="89">
        <f t="shared" si="0"/>
        <v>0</v>
      </c>
      <c r="J30" s="89">
        <f>+SUM(J50,J56,J62,J68,J80,J74,J86)</f>
        <v>0</v>
      </c>
      <c r="K30" s="89">
        <f>+SUM(K50,K56,K62,K68,K80,K74,K86)</f>
        <v>0</v>
      </c>
      <c r="L30" s="89">
        <f>+SUM(L50,L56,L62,L68,L80,L74,L86)</f>
        <v>0</v>
      </c>
      <c r="M30" s="89">
        <f t="shared" si="0"/>
        <v>0</v>
      </c>
      <c r="N30" s="89">
        <f t="shared" si="0"/>
        <v>0</v>
      </c>
      <c r="O30" s="89">
        <f t="shared" si="0"/>
        <v>0</v>
      </c>
      <c r="P30" s="89">
        <f t="shared" si="0"/>
        <v>0</v>
      </c>
      <c r="Q30" s="89">
        <f t="shared" si="0"/>
        <v>0</v>
      </c>
      <c r="R30" s="91">
        <f>SUM(F30:Q30)</f>
        <v>2707776</v>
      </c>
    </row>
    <row r="31" spans="3:32" x14ac:dyDescent="0.55000000000000004">
      <c r="C31" s="51" t="s">
        <v>27</v>
      </c>
      <c r="D31" s="28" t="s">
        <v>28</v>
      </c>
      <c r="E31" s="29"/>
      <c r="F31" s="30">
        <v>1005032</v>
      </c>
      <c r="G31" s="30">
        <f t="shared" ref="G31:Q31" si="1">+SUM(G51,G57,G63,G69,G81,G75,G87)</f>
        <v>835932</v>
      </c>
      <c r="H31" s="30">
        <f t="shared" si="1"/>
        <v>1012351</v>
      </c>
      <c r="I31" s="30">
        <f t="shared" si="1"/>
        <v>0</v>
      </c>
      <c r="J31" s="30">
        <f t="shared" si="1"/>
        <v>0</v>
      </c>
      <c r="K31" s="30">
        <f>+SUM(K51,K57,K63,K69,K81,K75,K87)</f>
        <v>0</v>
      </c>
      <c r="L31" s="30">
        <f>+SUM(L51,L57,L63,L69,L81,L75,L87)</f>
        <v>0</v>
      </c>
      <c r="M31" s="30">
        <f t="shared" si="1"/>
        <v>0</v>
      </c>
      <c r="N31" s="30">
        <f t="shared" si="1"/>
        <v>0</v>
      </c>
      <c r="O31" s="30">
        <f t="shared" si="1"/>
        <v>0</v>
      </c>
      <c r="P31" s="30">
        <f t="shared" si="1"/>
        <v>0</v>
      </c>
      <c r="Q31" s="30">
        <f t="shared" si="1"/>
        <v>0</v>
      </c>
      <c r="R31" s="31">
        <f>SUM(F31:Q31)</f>
        <v>2853315</v>
      </c>
    </row>
    <row r="32" spans="3:32" x14ac:dyDescent="0.55000000000000004">
      <c r="C32" s="73"/>
      <c r="D32" s="92" t="s">
        <v>29</v>
      </c>
      <c r="E32" s="93"/>
      <c r="F32" s="94">
        <f>SUM(F30:F31)</f>
        <v>1908684</v>
      </c>
      <c r="G32" s="94">
        <f t="shared" ref="G32:Q32" si="2">SUM(G30:G31)</f>
        <v>1664253</v>
      </c>
      <c r="H32" s="94">
        <f t="shared" si="2"/>
        <v>1988154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94">
        <f t="shared" si="2"/>
        <v>0</v>
      </c>
      <c r="N32" s="94">
        <f t="shared" si="2"/>
        <v>0</v>
      </c>
      <c r="O32" s="94">
        <f t="shared" si="2"/>
        <v>0</v>
      </c>
      <c r="P32" s="94">
        <f t="shared" si="2"/>
        <v>0</v>
      </c>
      <c r="Q32" s="94">
        <f t="shared" si="2"/>
        <v>0</v>
      </c>
      <c r="R32" s="95">
        <f>SUM(R30:R31)</f>
        <v>5561091</v>
      </c>
    </row>
    <row r="33" spans="3:19" x14ac:dyDescent="0.55000000000000004">
      <c r="C33" s="26" t="s">
        <v>11</v>
      </c>
      <c r="D33" s="39" t="s">
        <v>12</v>
      </c>
      <c r="E33" s="25"/>
      <c r="F33" s="37" t="s">
        <v>13</v>
      </c>
      <c r="G33" s="37" t="s">
        <v>14</v>
      </c>
      <c r="H33" s="37" t="s">
        <v>15</v>
      </c>
      <c r="I33" s="37" t="s">
        <v>16</v>
      </c>
      <c r="J33" s="37" t="s">
        <v>17</v>
      </c>
      <c r="K33" s="37" t="s">
        <v>18</v>
      </c>
      <c r="L33" s="37" t="s">
        <v>19</v>
      </c>
      <c r="M33" s="37" t="s">
        <v>20</v>
      </c>
      <c r="N33" s="37" t="s">
        <v>21</v>
      </c>
      <c r="O33" s="37" t="s">
        <v>22</v>
      </c>
      <c r="P33" s="37" t="s">
        <v>23</v>
      </c>
      <c r="Q33" s="37" t="s">
        <v>24</v>
      </c>
      <c r="R33" s="38" t="s">
        <v>25</v>
      </c>
      <c r="S33" s="3"/>
    </row>
    <row r="34" spans="3:19" x14ac:dyDescent="0.55000000000000004">
      <c r="C34" s="73"/>
      <c r="D34" s="41" t="s">
        <v>26</v>
      </c>
      <c r="E34" s="24"/>
      <c r="F34" s="89">
        <v>34031</v>
      </c>
      <c r="G34" s="89">
        <f>+SUM(G96,G102,G108,G114,G120,G126,G132)</f>
        <v>36450</v>
      </c>
      <c r="H34" s="89">
        <f>+SUM(H96,H102,H108,H114,H120,H126,H132)</f>
        <v>37428</v>
      </c>
      <c r="I34" s="89">
        <f t="shared" ref="I34:Q34" si="3">+SUM(I96,I102,I108,I114,I120,I126,I132)</f>
        <v>0</v>
      </c>
      <c r="J34" s="89">
        <f t="shared" si="3"/>
        <v>0</v>
      </c>
      <c r="K34" s="89">
        <f t="shared" si="3"/>
        <v>0</v>
      </c>
      <c r="L34" s="89">
        <f t="shared" si="3"/>
        <v>0</v>
      </c>
      <c r="M34" s="89">
        <f t="shared" si="3"/>
        <v>0</v>
      </c>
      <c r="N34" s="89">
        <f t="shared" si="3"/>
        <v>0</v>
      </c>
      <c r="O34" s="89">
        <f t="shared" si="3"/>
        <v>0</v>
      </c>
      <c r="P34" s="89">
        <f t="shared" si="3"/>
        <v>0</v>
      </c>
      <c r="Q34" s="89">
        <f t="shared" si="3"/>
        <v>0</v>
      </c>
      <c r="R34" s="91">
        <f>SUM(F34:Q34)</f>
        <v>107909</v>
      </c>
    </row>
    <row r="35" spans="3:19" x14ac:dyDescent="0.55000000000000004">
      <c r="C35" s="51" t="s">
        <v>30</v>
      </c>
      <c r="D35" s="28" t="s">
        <v>28</v>
      </c>
      <c r="E35" s="29"/>
      <c r="F35" s="30">
        <v>36255</v>
      </c>
      <c r="G35" s="30">
        <f t="shared" ref="G35:Q35" si="4">+SUM(G97,G103,G109,G115,G121,G127,G133)</f>
        <v>37602</v>
      </c>
      <c r="H35" s="30">
        <f t="shared" si="4"/>
        <v>40489</v>
      </c>
      <c r="I35" s="30">
        <f t="shared" si="4"/>
        <v>0</v>
      </c>
      <c r="J35" s="30">
        <f t="shared" si="4"/>
        <v>0</v>
      </c>
      <c r="K35" s="30">
        <f t="shared" si="4"/>
        <v>0</v>
      </c>
      <c r="L35" s="30">
        <f t="shared" si="4"/>
        <v>0</v>
      </c>
      <c r="M35" s="30">
        <f t="shared" si="4"/>
        <v>0</v>
      </c>
      <c r="N35" s="30">
        <f t="shared" si="4"/>
        <v>0</v>
      </c>
      <c r="O35" s="30">
        <f t="shared" si="4"/>
        <v>0</v>
      </c>
      <c r="P35" s="30">
        <f t="shared" si="4"/>
        <v>0</v>
      </c>
      <c r="Q35" s="30">
        <f t="shared" si="4"/>
        <v>0</v>
      </c>
      <c r="R35" s="31">
        <f>SUM(F35:Q35)</f>
        <v>114346</v>
      </c>
    </row>
    <row r="36" spans="3:19" x14ac:dyDescent="0.55000000000000004">
      <c r="C36" s="32"/>
      <c r="D36" s="33" t="s">
        <v>29</v>
      </c>
      <c r="E36" s="34"/>
      <c r="F36" s="35">
        <f>SUM(F34:F35)</f>
        <v>70286</v>
      </c>
      <c r="G36" s="35">
        <f t="shared" ref="G36:R36" si="5">SUM(G34:G35)</f>
        <v>74052</v>
      </c>
      <c r="H36" s="35">
        <f t="shared" si="5"/>
        <v>77917</v>
      </c>
      <c r="I36" s="35">
        <f t="shared" si="5"/>
        <v>0</v>
      </c>
      <c r="J36" s="35">
        <f t="shared" si="5"/>
        <v>0</v>
      </c>
      <c r="K36" s="35">
        <f t="shared" si="5"/>
        <v>0</v>
      </c>
      <c r="L36" s="35">
        <f t="shared" si="5"/>
        <v>0</v>
      </c>
      <c r="M36" s="35">
        <f t="shared" si="5"/>
        <v>0</v>
      </c>
      <c r="N36" s="35">
        <f>+SUM(N98,N104,N110,N116,N122,N128,N134)</f>
        <v>0</v>
      </c>
      <c r="O36" s="35">
        <f>+SUM(O98,O104,O110,O116,O122,O128,O134)</f>
        <v>0</v>
      </c>
      <c r="P36" s="35">
        <f t="shared" si="5"/>
        <v>0</v>
      </c>
      <c r="Q36" s="35">
        <f t="shared" si="5"/>
        <v>0</v>
      </c>
      <c r="R36" s="36">
        <f t="shared" si="5"/>
        <v>222255</v>
      </c>
    </row>
    <row r="37" spans="3:19" x14ac:dyDescent="0.55000000000000004">
      <c r="C37" s="39" t="s">
        <v>31</v>
      </c>
      <c r="D37" s="25"/>
      <c r="E37" s="25"/>
      <c r="F37" s="37">
        <f>+F32+F36</f>
        <v>1978970</v>
      </c>
      <c r="G37" s="37">
        <f t="shared" ref="G37:R37" si="6">+G32+G36</f>
        <v>1738305</v>
      </c>
      <c r="H37" s="37">
        <f t="shared" si="6"/>
        <v>2066071</v>
      </c>
      <c r="I37" s="37">
        <f t="shared" si="6"/>
        <v>0</v>
      </c>
      <c r="J37" s="37">
        <f t="shared" si="6"/>
        <v>0</v>
      </c>
      <c r="K37" s="37">
        <f t="shared" si="6"/>
        <v>0</v>
      </c>
      <c r="L37" s="37">
        <f t="shared" si="6"/>
        <v>0</v>
      </c>
      <c r="M37" s="37">
        <f t="shared" si="6"/>
        <v>0</v>
      </c>
      <c r="N37" s="37">
        <f t="shared" si="6"/>
        <v>0</v>
      </c>
      <c r="O37" s="37">
        <f t="shared" si="6"/>
        <v>0</v>
      </c>
      <c r="P37" s="37">
        <f t="shared" si="6"/>
        <v>0</v>
      </c>
      <c r="Q37" s="37">
        <f t="shared" si="6"/>
        <v>0</v>
      </c>
      <c r="R37" s="40">
        <f t="shared" si="6"/>
        <v>5783346</v>
      </c>
    </row>
    <row r="38" spans="3:19" ht="9" customHeight="1" x14ac:dyDescent="0.55000000000000004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3:19" x14ac:dyDescent="0.55000000000000004">
      <c r="C39" s="123" t="str">
        <f>CONCATENATE("VOLUMEN DE OPERACIONES INTERNACIONALES, ",$T$1)</f>
        <v>VOLUMEN DE OPERACIONES INTERNACIONALES, ENE-MAR 2026</v>
      </c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5"/>
    </row>
    <row r="40" spans="3:19" x14ac:dyDescent="0.55000000000000004">
      <c r="C40" s="96" t="s">
        <v>12</v>
      </c>
      <c r="D40" s="97" t="s">
        <v>11</v>
      </c>
      <c r="E40" s="98"/>
      <c r="F40" s="98" t="s">
        <v>13</v>
      </c>
      <c r="G40" s="98" t="s">
        <v>14</v>
      </c>
      <c r="H40" s="98" t="s">
        <v>15</v>
      </c>
      <c r="I40" s="98" t="s">
        <v>16</v>
      </c>
      <c r="J40" s="98" t="s">
        <v>17</v>
      </c>
      <c r="K40" s="98" t="s">
        <v>18</v>
      </c>
      <c r="L40" s="98" t="s">
        <v>19</v>
      </c>
      <c r="M40" s="98" t="s">
        <v>20</v>
      </c>
      <c r="N40" s="98" t="s">
        <v>21</v>
      </c>
      <c r="O40" s="98" t="s">
        <v>22</v>
      </c>
      <c r="P40" s="98" t="s">
        <v>23</v>
      </c>
      <c r="Q40" s="98" t="s">
        <v>24</v>
      </c>
      <c r="R40" s="96" t="s">
        <v>25</v>
      </c>
    </row>
    <row r="41" spans="3:19" x14ac:dyDescent="0.55000000000000004">
      <c r="C41" s="51" t="s">
        <v>2</v>
      </c>
      <c r="D41" s="41" t="s">
        <v>27</v>
      </c>
      <c r="E41" s="24"/>
      <c r="F41" s="89">
        <v>12558</v>
      </c>
      <c r="G41" s="89">
        <f t="shared" ref="G41:Q41" si="7">+SUM(G53,G59,G65,G71,G83,G77,G89)</f>
        <v>11111</v>
      </c>
      <c r="H41" s="89">
        <f t="shared" si="7"/>
        <v>12943</v>
      </c>
      <c r="I41" s="89">
        <f t="shared" si="7"/>
        <v>0</v>
      </c>
      <c r="J41" s="89">
        <f t="shared" si="7"/>
        <v>0</v>
      </c>
      <c r="K41" s="89">
        <f t="shared" si="7"/>
        <v>0</v>
      </c>
      <c r="L41" s="89">
        <f t="shared" si="7"/>
        <v>0</v>
      </c>
      <c r="M41" s="89">
        <f t="shared" si="7"/>
        <v>0</v>
      </c>
      <c r="N41" s="89">
        <f t="shared" si="7"/>
        <v>0</v>
      </c>
      <c r="O41" s="89">
        <f t="shared" si="7"/>
        <v>0</v>
      </c>
      <c r="P41" s="89">
        <f t="shared" si="7"/>
        <v>0</v>
      </c>
      <c r="Q41" s="89">
        <f t="shared" si="7"/>
        <v>0</v>
      </c>
      <c r="R41" s="91">
        <f>SUM(F41:Q41)</f>
        <v>36612</v>
      </c>
    </row>
    <row r="42" spans="3:19" x14ac:dyDescent="0.55000000000000004">
      <c r="C42" s="64" t="s">
        <v>32</v>
      </c>
      <c r="D42" s="28" t="s">
        <v>30</v>
      </c>
      <c r="E42" s="29"/>
      <c r="F42" s="30">
        <v>1069</v>
      </c>
      <c r="G42" s="30">
        <f t="shared" ref="G42:Q42" si="8">+SUM(G99,G105,G111,G117,G123,G129,G135)</f>
        <v>982</v>
      </c>
      <c r="H42" s="30">
        <f t="shared" si="8"/>
        <v>1255</v>
      </c>
      <c r="I42" s="30">
        <f t="shared" si="8"/>
        <v>0</v>
      </c>
      <c r="J42" s="30">
        <f t="shared" si="8"/>
        <v>0</v>
      </c>
      <c r="K42" s="30">
        <f t="shared" si="8"/>
        <v>0</v>
      </c>
      <c r="L42" s="30">
        <f t="shared" si="8"/>
        <v>0</v>
      </c>
      <c r="M42" s="30">
        <f t="shared" si="8"/>
        <v>0</v>
      </c>
      <c r="N42" s="30">
        <f t="shared" si="8"/>
        <v>0</v>
      </c>
      <c r="O42" s="30">
        <f t="shared" si="8"/>
        <v>0</v>
      </c>
      <c r="P42" s="30">
        <f t="shared" si="8"/>
        <v>0</v>
      </c>
      <c r="Q42" s="30">
        <f t="shared" si="8"/>
        <v>0</v>
      </c>
      <c r="R42" s="31">
        <f>SUM(F42:Q42)</f>
        <v>3306</v>
      </c>
    </row>
    <row r="43" spans="3:19" x14ac:dyDescent="0.55000000000000004">
      <c r="C43" s="42" t="s">
        <v>33</v>
      </c>
      <c r="D43" s="25"/>
      <c r="E43" s="25"/>
      <c r="F43" s="37">
        <f>+F42+F41</f>
        <v>13627</v>
      </c>
      <c r="G43" s="37">
        <f>SUM(G41:G42)</f>
        <v>12093</v>
      </c>
      <c r="H43" s="37">
        <f t="shared" ref="H43:Q43" si="9">SUM(H41:H42)</f>
        <v>14198</v>
      </c>
      <c r="I43" s="37">
        <f t="shared" si="9"/>
        <v>0</v>
      </c>
      <c r="J43" s="37">
        <f t="shared" si="9"/>
        <v>0</v>
      </c>
      <c r="K43" s="37">
        <f t="shared" si="9"/>
        <v>0</v>
      </c>
      <c r="L43" s="37">
        <f t="shared" si="9"/>
        <v>0</v>
      </c>
      <c r="M43" s="37">
        <f t="shared" si="9"/>
        <v>0</v>
      </c>
      <c r="N43" s="37">
        <f t="shared" si="9"/>
        <v>0</v>
      </c>
      <c r="O43" s="37">
        <f t="shared" si="9"/>
        <v>0</v>
      </c>
      <c r="P43" s="37">
        <f t="shared" si="9"/>
        <v>0</v>
      </c>
      <c r="Q43" s="43">
        <f t="shared" si="9"/>
        <v>0</v>
      </c>
      <c r="R43" s="40">
        <f>SUM(R41:R42)</f>
        <v>39918</v>
      </c>
    </row>
    <row r="44" spans="3:19" ht="9" customHeight="1" x14ac:dyDescent="0.55000000000000004"/>
    <row r="45" spans="3:19" x14ac:dyDescent="0.55000000000000004">
      <c r="C45" s="24"/>
      <c r="D45" s="24"/>
      <c r="E45" s="24"/>
      <c r="F45" s="24"/>
      <c r="G45" s="24"/>
      <c r="H45" s="24"/>
      <c r="I45" s="44"/>
      <c r="J45" s="24"/>
      <c r="K45" s="24"/>
      <c r="L45" s="24"/>
      <c r="M45" s="45"/>
      <c r="N45" s="24"/>
      <c r="O45" s="45"/>
      <c r="R45" s="19" t="s">
        <v>34</v>
      </c>
    </row>
    <row r="46" spans="3:19" ht="43.9" customHeight="1" x14ac:dyDescent="0.55000000000000004">
      <c r="C46" s="138" t="s">
        <v>35</v>
      </c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</row>
    <row r="47" spans="3:19" ht="10.9" customHeight="1" x14ac:dyDescent="0.55000000000000004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3:19" x14ac:dyDescent="0.55000000000000004">
      <c r="C48" s="139" t="str">
        <f>CONCATENATE("VOLUMEN DE PASAJEROS EN VUELOS REGULARES, ",$T$1)</f>
        <v>VOLUMEN DE PASAJEROS EN VUELOS REGULARES, ENE-MAR 2026</v>
      </c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</row>
    <row r="49" spans="1:19" x14ac:dyDescent="0.55000000000000004">
      <c r="C49" s="26" t="s">
        <v>36</v>
      </c>
      <c r="D49" s="39" t="s">
        <v>12</v>
      </c>
      <c r="E49" s="25"/>
      <c r="F49" s="25" t="s">
        <v>13</v>
      </c>
      <c r="G49" s="25" t="s">
        <v>14</v>
      </c>
      <c r="H49" s="25" t="s">
        <v>15</v>
      </c>
      <c r="I49" s="25" t="s">
        <v>16</v>
      </c>
      <c r="J49" s="25" t="s">
        <v>17</v>
      </c>
      <c r="K49" s="25" t="s">
        <v>18</v>
      </c>
      <c r="L49" s="25" t="s">
        <v>19</v>
      </c>
      <c r="M49" s="25" t="s">
        <v>20</v>
      </c>
      <c r="N49" s="25" t="s">
        <v>21</v>
      </c>
      <c r="O49" s="25" t="s">
        <v>22</v>
      </c>
      <c r="P49" s="25" t="s">
        <v>23</v>
      </c>
      <c r="Q49" s="25" t="s">
        <v>24</v>
      </c>
      <c r="R49" s="26" t="s">
        <v>25</v>
      </c>
    </row>
    <row r="50" spans="1:19" x14ac:dyDescent="0.55000000000000004">
      <c r="A50" s="1" t="s">
        <v>3</v>
      </c>
      <c r="C50" s="73"/>
      <c r="D50" s="79" t="s">
        <v>26</v>
      </c>
      <c r="E50" s="24"/>
      <c r="F50" s="52">
        <v>233104</v>
      </c>
      <c r="G50" s="52">
        <f>+VLOOKUP(CONCATENATE($A50,$D50),[1]Transparencia!$A$9:$O$30,[1]Transparencia!E$6,0)</f>
        <v>187702</v>
      </c>
      <c r="H50" s="52">
        <f>+VLOOKUP(CONCATENATE($A50,$D50),[1]Transparencia!$A$9:$O$30,[1]Transparencia!F$6,0)</f>
        <v>222446</v>
      </c>
      <c r="I50" s="52"/>
      <c r="J50" s="52"/>
      <c r="K50" s="52"/>
      <c r="L50" s="52"/>
      <c r="M50" s="52"/>
      <c r="N50" s="52"/>
      <c r="O50" s="52"/>
      <c r="P50" s="52"/>
      <c r="Q50" s="52"/>
      <c r="R50" s="53">
        <f>SUM(F50:Q50)</f>
        <v>643252</v>
      </c>
    </row>
    <row r="51" spans="1:19" x14ac:dyDescent="0.55000000000000004">
      <c r="A51" s="1" t="s">
        <v>3</v>
      </c>
      <c r="C51" s="51" t="s">
        <v>37</v>
      </c>
      <c r="D51" s="79" t="s">
        <v>28</v>
      </c>
      <c r="E51" s="24"/>
      <c r="F51" s="52">
        <v>271538</v>
      </c>
      <c r="G51" s="52">
        <f>+VLOOKUP(CONCATENATE($A51,$D51),[1]Transparencia!$A$9:$O$30,[1]Transparencia!E$6,0)</f>
        <v>198244</v>
      </c>
      <c r="H51" s="52">
        <f>+VLOOKUP(CONCATENATE($A51,$D51),[1]Transparencia!$A$9:$O$30,[1]Transparencia!F$6,0)</f>
        <v>234764</v>
      </c>
      <c r="I51" s="52"/>
      <c r="J51" s="52"/>
      <c r="K51" s="52"/>
      <c r="L51" s="52"/>
      <c r="M51" s="52"/>
      <c r="N51" s="52"/>
      <c r="O51" s="52"/>
      <c r="P51" s="52"/>
      <c r="Q51" s="52"/>
      <c r="R51" s="53">
        <f>SUM(F51:Q51)</f>
        <v>704546</v>
      </c>
    </row>
    <row r="52" spans="1:19" x14ac:dyDescent="0.55000000000000004">
      <c r="A52" s="1" t="s">
        <v>3</v>
      </c>
      <c r="C52" s="51" t="s">
        <v>3</v>
      </c>
      <c r="D52" s="54" t="s">
        <v>33</v>
      </c>
      <c r="E52" s="55"/>
      <c r="F52" s="56">
        <f t="shared" ref="F52:Q52" si="10">SUM(F50:F51)</f>
        <v>504642</v>
      </c>
      <c r="G52" s="56">
        <f>SUM(G50:G51)</f>
        <v>385946</v>
      </c>
      <c r="H52" s="56">
        <f t="shared" si="10"/>
        <v>457210</v>
      </c>
      <c r="I52" s="56">
        <f t="shared" si="10"/>
        <v>0</v>
      </c>
      <c r="J52" s="56">
        <f t="shared" si="10"/>
        <v>0</v>
      </c>
      <c r="K52" s="56">
        <f t="shared" si="10"/>
        <v>0</v>
      </c>
      <c r="L52" s="56">
        <f t="shared" si="10"/>
        <v>0</v>
      </c>
      <c r="M52" s="56">
        <f t="shared" si="10"/>
        <v>0</v>
      </c>
      <c r="N52" s="56">
        <f t="shared" si="10"/>
        <v>0</v>
      </c>
      <c r="O52" s="56">
        <f t="shared" si="10"/>
        <v>0</v>
      </c>
      <c r="P52" s="56">
        <f t="shared" si="10"/>
        <v>0</v>
      </c>
      <c r="Q52" s="56">
        <f t="shared" si="10"/>
        <v>0</v>
      </c>
      <c r="R52" s="57">
        <f>SUM(F52:Q52)</f>
        <v>1347798</v>
      </c>
      <c r="S52" s="3"/>
    </row>
    <row r="53" spans="1:19" x14ac:dyDescent="0.55000000000000004">
      <c r="A53" s="1" t="s">
        <v>3</v>
      </c>
      <c r="C53" s="32"/>
      <c r="D53" s="58" t="s">
        <v>2</v>
      </c>
      <c r="E53" s="59"/>
      <c r="F53" s="60">
        <v>3390</v>
      </c>
      <c r="G53" s="60">
        <f>+VLOOKUP($A53,[1]Transparencia!$Q$9:$AE$15,[1]Transparencia!T$6,0)</f>
        <v>2877</v>
      </c>
      <c r="H53" s="60">
        <f>+VLOOKUP($A53,[1]Transparencia!$Q$9:$AE$15,[1]Transparencia!U$6,0)</f>
        <v>3396</v>
      </c>
      <c r="I53" s="60"/>
      <c r="J53" s="60"/>
      <c r="K53" s="60"/>
      <c r="L53" s="60"/>
      <c r="M53" s="60"/>
      <c r="N53" s="60"/>
      <c r="O53" s="60"/>
      <c r="P53" s="60"/>
      <c r="Q53" s="60"/>
      <c r="R53" s="61">
        <f>SUM(F53:Q53)</f>
        <v>9663</v>
      </c>
    </row>
    <row r="54" spans="1:19" ht="9" customHeight="1" x14ac:dyDescent="0.55000000000000004">
      <c r="C54" s="24"/>
      <c r="D54" s="24"/>
      <c r="E54" s="24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3"/>
    </row>
    <row r="55" spans="1:19" x14ac:dyDescent="0.55000000000000004">
      <c r="C55" s="26" t="s">
        <v>36</v>
      </c>
      <c r="D55" s="39" t="s">
        <v>12</v>
      </c>
      <c r="E55" s="25"/>
      <c r="F55" s="25" t="s">
        <v>13</v>
      </c>
      <c r="G55" s="25" t="s">
        <v>14</v>
      </c>
      <c r="H55" s="25" t="s">
        <v>15</v>
      </c>
      <c r="I55" s="25" t="s">
        <v>16</v>
      </c>
      <c r="J55" s="25" t="s">
        <v>17</v>
      </c>
      <c r="K55" s="25" t="s">
        <v>18</v>
      </c>
      <c r="L55" s="25" t="s">
        <v>19</v>
      </c>
      <c r="M55" s="25" t="s">
        <v>20</v>
      </c>
      <c r="N55" s="25" t="s">
        <v>21</v>
      </c>
      <c r="O55" s="25" t="s">
        <v>22</v>
      </c>
      <c r="P55" s="25" t="s">
        <v>23</v>
      </c>
      <c r="Q55" s="25" t="s">
        <v>24</v>
      </c>
      <c r="R55" s="26" t="s">
        <v>25</v>
      </c>
    </row>
    <row r="56" spans="1:19" x14ac:dyDescent="0.55000000000000004">
      <c r="A56" s="1" t="s">
        <v>4</v>
      </c>
      <c r="C56" s="73"/>
      <c r="D56" s="79" t="s">
        <v>26</v>
      </c>
      <c r="E56" s="24"/>
      <c r="F56" s="52">
        <v>48926</v>
      </c>
      <c r="G56" s="52">
        <f>+VLOOKUP(CONCATENATE($A56,$D56),[1]Transparencia!$A$9:$O$30,[1]Transparencia!E$6,0)</f>
        <v>48687</v>
      </c>
      <c r="H56" s="52">
        <f>+VLOOKUP(CONCATENATE($A56,$D56),[1]Transparencia!$A$9:$O$30,[1]Transparencia!F$6,0)</f>
        <v>56322</v>
      </c>
      <c r="I56" s="52"/>
      <c r="J56" s="52"/>
      <c r="K56" s="52"/>
      <c r="L56" s="52"/>
      <c r="M56" s="52"/>
      <c r="N56" s="52"/>
      <c r="O56" s="52"/>
      <c r="P56" s="52"/>
      <c r="Q56" s="52"/>
      <c r="R56" s="53">
        <f>SUM(F56:Q56)</f>
        <v>153935</v>
      </c>
    </row>
    <row r="57" spans="1:19" x14ac:dyDescent="0.55000000000000004">
      <c r="A57" s="1" t="s">
        <v>4</v>
      </c>
      <c r="C57" s="51" t="s">
        <v>38</v>
      </c>
      <c r="D57" s="79" t="s">
        <v>28</v>
      </c>
      <c r="E57" s="24"/>
      <c r="F57" s="52">
        <v>51224</v>
      </c>
      <c r="G57" s="52">
        <f>+VLOOKUP(CONCATENATE($A57,$D57),[1]Transparencia!$A$9:$O$30,[1]Transparencia!E$6,0)</f>
        <v>47473</v>
      </c>
      <c r="H57" s="52">
        <f>+VLOOKUP(CONCATENATE($A57,$D57),[1]Transparencia!$A$9:$O$30,[1]Transparencia!F$6,0)</f>
        <v>60998</v>
      </c>
      <c r="I57" s="52"/>
      <c r="J57" s="52"/>
      <c r="K57" s="52"/>
      <c r="L57" s="52"/>
      <c r="M57" s="52"/>
      <c r="N57" s="52"/>
      <c r="O57" s="52"/>
      <c r="P57" s="52"/>
      <c r="Q57" s="52"/>
      <c r="R57" s="53">
        <f>SUM(F57:Q57)</f>
        <v>159695</v>
      </c>
    </row>
    <row r="58" spans="1:19" x14ac:dyDescent="0.55000000000000004">
      <c r="A58" s="1" t="s">
        <v>4</v>
      </c>
      <c r="C58" s="51" t="s">
        <v>4</v>
      </c>
      <c r="D58" s="54" t="s">
        <v>33</v>
      </c>
      <c r="E58" s="55"/>
      <c r="F58" s="56">
        <f t="shared" ref="F58" si="11">SUM(F56:F57)</f>
        <v>100150</v>
      </c>
      <c r="G58" s="56">
        <f>SUM(G56:G57)</f>
        <v>96160</v>
      </c>
      <c r="H58" s="56">
        <f t="shared" ref="H58:Q58" si="12">SUM(H56:H57)</f>
        <v>117320</v>
      </c>
      <c r="I58" s="56">
        <f t="shared" si="12"/>
        <v>0</v>
      </c>
      <c r="J58" s="56">
        <f t="shared" si="12"/>
        <v>0</v>
      </c>
      <c r="K58" s="56">
        <f t="shared" si="12"/>
        <v>0</v>
      </c>
      <c r="L58" s="56">
        <f t="shared" si="12"/>
        <v>0</v>
      </c>
      <c r="M58" s="56">
        <f t="shared" si="12"/>
        <v>0</v>
      </c>
      <c r="N58" s="56">
        <f t="shared" si="12"/>
        <v>0</v>
      </c>
      <c r="O58" s="56">
        <f t="shared" si="12"/>
        <v>0</v>
      </c>
      <c r="P58" s="56">
        <f t="shared" si="12"/>
        <v>0</v>
      </c>
      <c r="Q58" s="56">
        <f t="shared" si="12"/>
        <v>0</v>
      </c>
      <c r="R58" s="57">
        <f>SUM(F58:Q58)</f>
        <v>313630</v>
      </c>
    </row>
    <row r="59" spans="1:19" x14ac:dyDescent="0.55000000000000004">
      <c r="A59" s="1" t="s">
        <v>4</v>
      </c>
      <c r="C59" s="32"/>
      <c r="D59" s="58" t="s">
        <v>2</v>
      </c>
      <c r="E59" s="59"/>
      <c r="F59" s="60">
        <v>621</v>
      </c>
      <c r="G59" s="60">
        <f>+VLOOKUP($A59,[1]Transparencia!$Q$9:$AE$15,[1]Transparencia!T$6,0)</f>
        <v>574</v>
      </c>
      <c r="H59" s="60">
        <f>+VLOOKUP($A59,[1]Transparencia!$Q$9:$AE$15,[1]Transparencia!U$6,0)</f>
        <v>703</v>
      </c>
      <c r="I59" s="60"/>
      <c r="J59" s="60"/>
      <c r="K59" s="60"/>
      <c r="L59" s="60"/>
      <c r="M59" s="60"/>
      <c r="N59" s="60"/>
      <c r="O59" s="60"/>
      <c r="P59" s="60"/>
      <c r="Q59" s="60"/>
      <c r="R59" s="61">
        <f>SUM(F59:Q59)</f>
        <v>1898</v>
      </c>
    </row>
    <row r="60" spans="1:19" ht="9" customHeight="1" x14ac:dyDescent="0.55000000000000004">
      <c r="C60" s="24"/>
      <c r="D60" s="24"/>
      <c r="E60" s="24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3"/>
    </row>
    <row r="61" spans="1:19" x14ac:dyDescent="0.55000000000000004">
      <c r="C61" s="26" t="s">
        <v>36</v>
      </c>
      <c r="D61" s="39" t="s">
        <v>12</v>
      </c>
      <c r="E61" s="25"/>
      <c r="F61" s="25" t="s">
        <v>13</v>
      </c>
      <c r="G61" s="25" t="s">
        <v>14</v>
      </c>
      <c r="H61" s="25" t="s">
        <v>15</v>
      </c>
      <c r="I61" s="25" t="s">
        <v>16</v>
      </c>
      <c r="J61" s="25" t="s">
        <v>17</v>
      </c>
      <c r="K61" s="25" t="s">
        <v>18</v>
      </c>
      <c r="L61" s="25" t="s">
        <v>19</v>
      </c>
      <c r="M61" s="25" t="s">
        <v>20</v>
      </c>
      <c r="N61" s="25" t="s">
        <v>21</v>
      </c>
      <c r="O61" s="25" t="s">
        <v>22</v>
      </c>
      <c r="P61" s="25" t="s">
        <v>23</v>
      </c>
      <c r="Q61" s="25" t="s">
        <v>24</v>
      </c>
      <c r="R61" s="26" t="s">
        <v>25</v>
      </c>
    </row>
    <row r="62" spans="1:19" x14ac:dyDescent="0.55000000000000004">
      <c r="A62" s="1" t="s">
        <v>5</v>
      </c>
      <c r="C62" s="73"/>
      <c r="D62" s="79" t="s">
        <v>26</v>
      </c>
      <c r="E62" s="24"/>
      <c r="F62" s="52">
        <v>503351</v>
      </c>
      <c r="G62" s="52">
        <f>+VLOOKUP(CONCATENATE($A62,$D62),[1]Transparencia!$A$9:$O$30,[1]Transparencia!E$6,0)</f>
        <v>485075</v>
      </c>
      <c r="H62" s="52">
        <f>+VLOOKUP(CONCATENATE($A62,$D62),[1]Transparencia!$A$9:$O$30,[1]Transparencia!F$6,0)</f>
        <v>581443</v>
      </c>
      <c r="I62" s="52"/>
      <c r="J62" s="52"/>
      <c r="K62" s="52"/>
      <c r="L62" s="52"/>
      <c r="M62" s="52"/>
      <c r="N62" s="52"/>
      <c r="O62" s="52"/>
      <c r="P62" s="52"/>
      <c r="Q62" s="52"/>
      <c r="R62" s="53">
        <f>SUM(F62:Q62)</f>
        <v>1569869</v>
      </c>
    </row>
    <row r="63" spans="1:19" x14ac:dyDescent="0.55000000000000004">
      <c r="A63" s="1" t="s">
        <v>5</v>
      </c>
      <c r="C63" s="51" t="s">
        <v>39</v>
      </c>
      <c r="D63" s="79" t="s">
        <v>28</v>
      </c>
      <c r="E63" s="24"/>
      <c r="F63" s="52">
        <v>547241</v>
      </c>
      <c r="G63" s="52">
        <f>+VLOOKUP(CONCATENATE($A63,$D63),[1]Transparencia!$A$9:$O$30,[1]Transparencia!E$6,0)</f>
        <v>482832</v>
      </c>
      <c r="H63" s="52">
        <f>+VLOOKUP(CONCATENATE($A63,$D63),[1]Transparencia!$A$9:$O$30,[1]Transparencia!F$6,0)</f>
        <v>589894</v>
      </c>
      <c r="I63" s="52"/>
      <c r="J63" s="52"/>
      <c r="K63" s="52"/>
      <c r="L63" s="52"/>
      <c r="M63" s="52"/>
      <c r="N63" s="52"/>
      <c r="O63" s="52"/>
      <c r="P63" s="52"/>
      <c r="Q63" s="52"/>
      <c r="R63" s="53">
        <f>SUM(F63:Q63)</f>
        <v>1619967</v>
      </c>
    </row>
    <row r="64" spans="1:19" x14ac:dyDescent="0.55000000000000004">
      <c r="A64" s="1" t="s">
        <v>5</v>
      </c>
      <c r="C64" s="51" t="s">
        <v>5</v>
      </c>
      <c r="D64" s="54" t="s">
        <v>33</v>
      </c>
      <c r="E64" s="55"/>
      <c r="F64" s="56">
        <f t="shared" ref="F64" si="13">SUM(F62:F63)</f>
        <v>1050592</v>
      </c>
      <c r="G64" s="56">
        <f>SUM(G62:G63)</f>
        <v>967907</v>
      </c>
      <c r="H64" s="56">
        <f t="shared" ref="H64:L64" si="14">SUM(H62:H63)</f>
        <v>1171337</v>
      </c>
      <c r="I64" s="56">
        <f t="shared" si="14"/>
        <v>0</v>
      </c>
      <c r="J64" s="56">
        <f t="shared" si="14"/>
        <v>0</v>
      </c>
      <c r="K64" s="56">
        <f t="shared" si="14"/>
        <v>0</v>
      </c>
      <c r="L64" s="56">
        <f t="shared" si="14"/>
        <v>0</v>
      </c>
      <c r="M64" s="56">
        <f>SUM(M62:M63)</f>
        <v>0</v>
      </c>
      <c r="N64" s="56">
        <f>SUM(N62:N63)</f>
        <v>0</v>
      </c>
      <c r="O64" s="56">
        <f>SUM(O62:O63)</f>
        <v>0</v>
      </c>
      <c r="P64" s="56">
        <f>SUM(P62:P63)</f>
        <v>0</v>
      </c>
      <c r="Q64" s="56"/>
      <c r="R64" s="57">
        <f>SUM(F64:Q64)</f>
        <v>3189836</v>
      </c>
    </row>
    <row r="65" spans="1:18" x14ac:dyDescent="0.55000000000000004">
      <c r="A65" s="1" t="s">
        <v>5</v>
      </c>
      <c r="C65" s="32"/>
      <c r="D65" s="58" t="s">
        <v>2</v>
      </c>
      <c r="E65" s="59"/>
      <c r="F65" s="60">
        <v>6611</v>
      </c>
      <c r="G65" s="60">
        <f>+VLOOKUP($A65,[1]Transparencia!$Q$9:$AE$15,[1]Transparencia!T$6,0)</f>
        <v>6003</v>
      </c>
      <c r="H65" s="60">
        <f>+VLOOKUP($A65,[1]Transparencia!$Q$9:$AE$15,[1]Transparencia!U$6,0)</f>
        <v>7059</v>
      </c>
      <c r="I65" s="60"/>
      <c r="J65" s="60"/>
      <c r="K65" s="60"/>
      <c r="L65" s="60"/>
      <c r="M65" s="60"/>
      <c r="N65" s="60"/>
      <c r="O65" s="60"/>
      <c r="P65" s="60"/>
      <c r="Q65" s="60"/>
      <c r="R65" s="61">
        <f>SUM(F65:Q65)</f>
        <v>19673</v>
      </c>
    </row>
    <row r="66" spans="1:18" ht="9" customHeight="1" x14ac:dyDescent="0.55000000000000004">
      <c r="C66" s="24"/>
      <c r="D66" s="24"/>
      <c r="E66" s="24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3"/>
    </row>
    <row r="67" spans="1:18" x14ac:dyDescent="0.55000000000000004">
      <c r="C67" s="26" t="s">
        <v>36</v>
      </c>
      <c r="D67" s="39" t="s">
        <v>12</v>
      </c>
      <c r="E67" s="25"/>
      <c r="F67" s="25" t="s">
        <v>13</v>
      </c>
      <c r="G67" s="25" t="s">
        <v>14</v>
      </c>
      <c r="H67" s="25" t="s">
        <v>15</v>
      </c>
      <c r="I67" s="25" t="s">
        <v>16</v>
      </c>
      <c r="J67" s="25" t="s">
        <v>17</v>
      </c>
      <c r="K67" s="25" t="s">
        <v>18</v>
      </c>
      <c r="L67" s="25" t="s">
        <v>19</v>
      </c>
      <c r="M67" s="25" t="s">
        <v>20</v>
      </c>
      <c r="N67" s="25" t="s">
        <v>21</v>
      </c>
      <c r="O67" s="25" t="s">
        <v>22</v>
      </c>
      <c r="P67" s="25" t="s">
        <v>23</v>
      </c>
      <c r="Q67" s="25" t="s">
        <v>24</v>
      </c>
      <c r="R67" s="26" t="s">
        <v>25</v>
      </c>
    </row>
    <row r="68" spans="1:18" x14ac:dyDescent="0.55000000000000004">
      <c r="A68" s="1" t="s">
        <v>6</v>
      </c>
      <c r="C68" s="73"/>
      <c r="D68" s="79" t="s">
        <v>26</v>
      </c>
      <c r="E68" s="24"/>
      <c r="F68" s="52">
        <v>11630</v>
      </c>
      <c r="G68" s="52">
        <f>+VLOOKUP(CONCATENATE($A68,$D68),[1]Transparencia!$A$9:$O$30,[1]Transparencia!E$6,0)</f>
        <v>9926</v>
      </c>
      <c r="H68" s="52">
        <f>+VLOOKUP(CONCATENATE($A68,$D68),[1]Transparencia!$A$9:$O$30,[1]Transparencia!F$6,0)</f>
        <v>10856</v>
      </c>
      <c r="I68" s="52"/>
      <c r="J68" s="52"/>
      <c r="K68" s="52"/>
      <c r="L68" s="52"/>
      <c r="M68" s="52"/>
      <c r="N68" s="52"/>
      <c r="O68" s="52"/>
      <c r="P68" s="52"/>
      <c r="Q68" s="52"/>
      <c r="R68" s="53">
        <f>SUM(F68:Q68)</f>
        <v>32412</v>
      </c>
    </row>
    <row r="69" spans="1:18" x14ac:dyDescent="0.55000000000000004">
      <c r="A69" s="1" t="s">
        <v>6</v>
      </c>
      <c r="C69" s="51" t="s">
        <v>40</v>
      </c>
      <c r="D69" s="79" t="s">
        <v>28</v>
      </c>
      <c r="E69" s="24"/>
      <c r="F69" s="52">
        <v>11442</v>
      </c>
      <c r="G69" s="52">
        <f>+VLOOKUP(CONCATENATE($A69,$D69),[1]Transparencia!$A$9:$O$30,[1]Transparencia!E$6,0)</f>
        <v>10326</v>
      </c>
      <c r="H69" s="52">
        <f>+VLOOKUP(CONCATENATE($A69,$D69),[1]Transparencia!$A$9:$O$30,[1]Transparencia!F$6,0)</f>
        <v>11973</v>
      </c>
      <c r="I69" s="52"/>
      <c r="J69" s="52"/>
      <c r="K69" s="52"/>
      <c r="L69" s="52"/>
      <c r="M69" s="52"/>
      <c r="N69" s="52"/>
      <c r="O69" s="52"/>
      <c r="P69" s="52"/>
      <c r="Q69" s="52"/>
      <c r="R69" s="53">
        <f>SUM(F69:Q69)</f>
        <v>33741</v>
      </c>
    </row>
    <row r="70" spans="1:18" x14ac:dyDescent="0.55000000000000004">
      <c r="A70" s="1" t="s">
        <v>6</v>
      </c>
      <c r="C70" s="51" t="s">
        <v>6</v>
      </c>
      <c r="D70" s="54" t="s">
        <v>33</v>
      </c>
      <c r="E70" s="55"/>
      <c r="F70" s="56">
        <f t="shared" ref="F70" si="15">SUM(F68:F69)</f>
        <v>23072</v>
      </c>
      <c r="G70" s="56">
        <f>SUM(G68:G69)</f>
        <v>20252</v>
      </c>
      <c r="H70" s="56">
        <f t="shared" ref="H70:L70" si="16">SUM(H68:H69)</f>
        <v>22829</v>
      </c>
      <c r="I70" s="56">
        <f t="shared" si="16"/>
        <v>0</v>
      </c>
      <c r="J70" s="56">
        <f t="shared" si="16"/>
        <v>0</v>
      </c>
      <c r="K70" s="56">
        <f t="shared" si="16"/>
        <v>0</v>
      </c>
      <c r="L70" s="56">
        <f t="shared" si="16"/>
        <v>0</v>
      </c>
      <c r="M70" s="56">
        <f>SUM(M68:M69)</f>
        <v>0</v>
      </c>
      <c r="N70" s="56">
        <f>SUM(N68:N69)</f>
        <v>0</v>
      </c>
      <c r="O70" s="56">
        <f>SUM(O68:O69)</f>
        <v>0</v>
      </c>
      <c r="P70" s="56">
        <f>SUM(P68:P69)</f>
        <v>0</v>
      </c>
      <c r="Q70" s="56"/>
      <c r="R70" s="57">
        <f>SUM(F70:Q70)</f>
        <v>66153</v>
      </c>
    </row>
    <row r="71" spans="1:18" x14ac:dyDescent="0.55000000000000004">
      <c r="A71" s="1" t="s">
        <v>6</v>
      </c>
      <c r="C71" s="32"/>
      <c r="D71" s="58" t="s">
        <v>2</v>
      </c>
      <c r="E71" s="59"/>
      <c r="F71" s="60">
        <v>290</v>
      </c>
      <c r="G71" s="60">
        <f>+VLOOKUP($A71,[1]Transparencia!$Q$9:$AE$15,[1]Transparencia!T$6,0)</f>
        <v>241</v>
      </c>
      <c r="H71" s="60">
        <f>+VLOOKUP($A71,[1]Transparencia!$Q$9:$AE$15,[1]Transparencia!U$6,0)</f>
        <v>212</v>
      </c>
      <c r="I71" s="60"/>
      <c r="J71" s="60"/>
      <c r="K71" s="60"/>
      <c r="L71" s="60"/>
      <c r="M71" s="60"/>
      <c r="N71" s="60"/>
      <c r="O71" s="60"/>
      <c r="P71" s="60"/>
      <c r="Q71" s="60"/>
      <c r="R71" s="61">
        <f>SUM(F71:Q71)</f>
        <v>743</v>
      </c>
    </row>
    <row r="72" spans="1:18" ht="9" customHeight="1" x14ac:dyDescent="0.55000000000000004">
      <c r="C72" s="24"/>
      <c r="D72" s="24"/>
      <c r="E72" s="24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3"/>
    </row>
    <row r="73" spans="1:18" x14ac:dyDescent="0.55000000000000004">
      <c r="C73" s="26" t="s">
        <v>36</v>
      </c>
      <c r="D73" s="39" t="s">
        <v>12</v>
      </c>
      <c r="E73" s="25"/>
      <c r="F73" s="25" t="s">
        <v>13</v>
      </c>
      <c r="G73" s="25" t="s">
        <v>14</v>
      </c>
      <c r="H73" s="25" t="s">
        <v>15</v>
      </c>
      <c r="I73" s="25" t="s">
        <v>16</v>
      </c>
      <c r="J73" s="25" t="s">
        <v>17</v>
      </c>
      <c r="K73" s="25" t="s">
        <v>18</v>
      </c>
      <c r="L73" s="25" t="s">
        <v>19</v>
      </c>
      <c r="M73" s="25" t="s">
        <v>20</v>
      </c>
      <c r="N73" s="25" t="s">
        <v>21</v>
      </c>
      <c r="O73" s="25" t="s">
        <v>22</v>
      </c>
      <c r="P73" s="25" t="s">
        <v>23</v>
      </c>
      <c r="Q73" s="25" t="s">
        <v>24</v>
      </c>
      <c r="R73" s="26" t="s">
        <v>25</v>
      </c>
    </row>
    <row r="74" spans="1:18" x14ac:dyDescent="0.55000000000000004">
      <c r="A74" s="1" t="s">
        <v>7</v>
      </c>
      <c r="C74" s="73"/>
      <c r="D74" s="79" t="s">
        <v>26</v>
      </c>
      <c r="E74" s="24"/>
      <c r="F74" s="52">
        <v>94134</v>
      </c>
      <c r="G74" s="52">
        <f>+VLOOKUP(CONCATENATE($A74,$D74),[1]Transparencia!$A$9:$O$30,[1]Transparencia!E$6,0)</f>
        <v>84496</v>
      </c>
      <c r="H74" s="52">
        <f>+VLOOKUP(CONCATENATE($A74,$D74),[1]Transparencia!$A$9:$O$30,[1]Transparencia!F$6,0)</f>
        <v>93079</v>
      </c>
      <c r="I74" s="52"/>
      <c r="J74" s="52"/>
      <c r="K74" s="52"/>
      <c r="L74" s="52"/>
      <c r="M74" s="52"/>
      <c r="N74" s="52"/>
      <c r="O74" s="52"/>
      <c r="P74" s="52"/>
      <c r="Q74" s="52"/>
      <c r="R74" s="53">
        <f>SUM(F74:Q74)</f>
        <v>271709</v>
      </c>
    </row>
    <row r="75" spans="1:18" x14ac:dyDescent="0.55000000000000004">
      <c r="A75" s="1" t="s">
        <v>7</v>
      </c>
      <c r="C75" s="51" t="s">
        <v>41</v>
      </c>
      <c r="D75" s="79" t="s">
        <v>28</v>
      </c>
      <c r="E75" s="24"/>
      <c r="F75" s="52">
        <v>112319</v>
      </c>
      <c r="G75" s="52">
        <f>+VLOOKUP(CONCATENATE($A75,$D75),[1]Transparencia!$A$9:$O$30,[1]Transparencia!E$6,0)</f>
        <v>86495</v>
      </c>
      <c r="H75" s="52">
        <f>+VLOOKUP(CONCATENATE($A75,$D75),[1]Transparencia!$A$9:$O$30,[1]Transparencia!F$6,0)</f>
        <v>102492</v>
      </c>
      <c r="I75" s="52"/>
      <c r="J75" s="52"/>
      <c r="K75" s="52"/>
      <c r="L75" s="52"/>
      <c r="M75" s="52"/>
      <c r="N75" s="52"/>
      <c r="O75" s="52"/>
      <c r="P75" s="52"/>
      <c r="Q75" s="52"/>
      <c r="R75" s="53">
        <f>SUM(F75:Q75)</f>
        <v>301306</v>
      </c>
    </row>
    <row r="76" spans="1:18" x14ac:dyDescent="0.55000000000000004">
      <c r="A76" s="1" t="s">
        <v>7</v>
      </c>
      <c r="C76" s="51" t="s">
        <v>7</v>
      </c>
      <c r="D76" s="54" t="s">
        <v>33</v>
      </c>
      <c r="E76" s="55"/>
      <c r="F76" s="56">
        <f t="shared" ref="F76" si="17">SUM(F74:F75)</f>
        <v>206453</v>
      </c>
      <c r="G76" s="56">
        <f>SUM(G74:G75)</f>
        <v>170991</v>
      </c>
      <c r="H76" s="56">
        <f t="shared" ref="H76:L76" si="18">SUM(H74:H75)</f>
        <v>195571</v>
      </c>
      <c r="I76" s="56">
        <f t="shared" si="18"/>
        <v>0</v>
      </c>
      <c r="J76" s="56">
        <f t="shared" si="18"/>
        <v>0</v>
      </c>
      <c r="K76" s="56">
        <f t="shared" si="18"/>
        <v>0</v>
      </c>
      <c r="L76" s="56">
        <f t="shared" si="18"/>
        <v>0</v>
      </c>
      <c r="M76" s="56">
        <f>SUM(M74:M75)</f>
        <v>0</v>
      </c>
      <c r="N76" s="56">
        <f>SUM(N74:N75)</f>
        <v>0</v>
      </c>
      <c r="O76" s="56">
        <f>SUM(O74:O75)</f>
        <v>0</v>
      </c>
      <c r="P76" s="56">
        <f>SUM(P74:P75)</f>
        <v>0</v>
      </c>
      <c r="Q76" s="56">
        <f>SUM(Q74:Q75)</f>
        <v>0</v>
      </c>
      <c r="R76" s="57">
        <f>SUM(F76:Q76)</f>
        <v>573015</v>
      </c>
    </row>
    <row r="77" spans="1:18" x14ac:dyDescent="0.55000000000000004">
      <c r="A77" s="1" t="s">
        <v>7</v>
      </c>
      <c r="C77" s="32"/>
      <c r="D77" s="58" t="s">
        <v>2</v>
      </c>
      <c r="E77" s="59"/>
      <c r="F77" s="60">
        <v>1411</v>
      </c>
      <c r="G77" s="60">
        <f>+VLOOKUP($A77,[1]Transparencia!$Q$9:$AE$15,[1]Transparencia!T$6,0)</f>
        <v>1208</v>
      </c>
      <c r="H77" s="60">
        <f>+VLOOKUP($A77,[1]Transparencia!$Q$9:$AE$15,[1]Transparencia!U$6,0)</f>
        <v>1344</v>
      </c>
      <c r="I77" s="60"/>
      <c r="J77" s="60"/>
      <c r="K77" s="60"/>
      <c r="L77" s="60"/>
      <c r="M77" s="60"/>
      <c r="N77" s="60"/>
      <c r="O77" s="60"/>
      <c r="P77" s="60"/>
      <c r="Q77" s="60"/>
      <c r="R77" s="61">
        <f>SUM(F77:Q77)</f>
        <v>3963</v>
      </c>
    </row>
    <row r="78" spans="1:18" ht="9" customHeight="1" x14ac:dyDescent="0.55000000000000004">
      <c r="C78" s="24"/>
      <c r="D78" s="24"/>
      <c r="E78" s="24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3"/>
    </row>
    <row r="79" spans="1:18" x14ac:dyDescent="0.55000000000000004">
      <c r="C79" s="26" t="s">
        <v>36</v>
      </c>
      <c r="D79" s="39" t="s">
        <v>12</v>
      </c>
      <c r="E79" s="25"/>
      <c r="F79" s="25" t="s">
        <v>13</v>
      </c>
      <c r="G79" s="25" t="s">
        <v>14</v>
      </c>
      <c r="H79" s="25" t="s">
        <v>15</v>
      </c>
      <c r="I79" s="25" t="s">
        <v>16</v>
      </c>
      <c r="J79" s="25" t="s">
        <v>17</v>
      </c>
      <c r="K79" s="25" t="s">
        <v>18</v>
      </c>
      <c r="L79" s="25" t="s">
        <v>19</v>
      </c>
      <c r="M79" s="25" t="s">
        <v>20</v>
      </c>
      <c r="N79" s="25" t="s">
        <v>21</v>
      </c>
      <c r="O79" s="25" t="s">
        <v>22</v>
      </c>
      <c r="P79" s="25" t="s">
        <v>23</v>
      </c>
      <c r="Q79" s="25" t="s">
        <v>24</v>
      </c>
      <c r="R79" s="26" t="s">
        <v>25</v>
      </c>
    </row>
    <row r="80" spans="1:18" x14ac:dyDescent="0.55000000000000004">
      <c r="A80" s="1" t="s">
        <v>8</v>
      </c>
      <c r="C80" s="73"/>
      <c r="D80" s="79" t="s">
        <v>26</v>
      </c>
      <c r="E80" s="24"/>
      <c r="F80" s="52">
        <v>1626</v>
      </c>
      <c r="G80" s="52">
        <f>+VLOOKUP(CONCATENATE($A80,$D80),[1]Transparencia!$A$9:$O$30,[1]Transparencia!E$6,0)</f>
        <v>1262</v>
      </c>
      <c r="H80" s="52">
        <f>+VLOOKUP(CONCATENATE($A80,$D80),[1]Transparencia!$A$9:$O$30,[1]Transparencia!F$6,0)</f>
        <v>1698</v>
      </c>
      <c r="I80" s="52"/>
      <c r="J80" s="52"/>
      <c r="K80" s="52"/>
      <c r="L80" s="52"/>
      <c r="M80" s="52"/>
      <c r="N80" s="52"/>
      <c r="O80" s="52"/>
      <c r="P80" s="52"/>
      <c r="Q80" s="52"/>
      <c r="R80" s="53">
        <f>SUM(F80:Q80)</f>
        <v>4586</v>
      </c>
    </row>
    <row r="81" spans="1:18" x14ac:dyDescent="0.55000000000000004">
      <c r="A81" s="1" t="s">
        <v>8</v>
      </c>
      <c r="C81" s="51" t="s">
        <v>42</v>
      </c>
      <c r="D81" s="79" t="s">
        <v>28</v>
      </c>
      <c r="E81" s="24"/>
      <c r="F81" s="52">
        <v>1879</v>
      </c>
      <c r="G81" s="52">
        <f>+VLOOKUP(CONCATENATE($A81,$D81),[1]Transparencia!$A$9:$O$30,[1]Transparencia!E$6,0)</f>
        <v>1136</v>
      </c>
      <c r="H81" s="52">
        <f>+VLOOKUP(CONCATENATE($A81,$D81),[1]Transparencia!$A$9:$O$30,[1]Transparencia!F$6,0)</f>
        <v>1156</v>
      </c>
      <c r="I81" s="52"/>
      <c r="J81" s="52"/>
      <c r="K81" s="52"/>
      <c r="L81" s="52"/>
      <c r="M81" s="52"/>
      <c r="N81" s="52"/>
      <c r="O81" s="52"/>
      <c r="P81" s="52"/>
      <c r="Q81" s="52"/>
      <c r="R81" s="53">
        <f>SUM(F81:Q81)</f>
        <v>4171</v>
      </c>
    </row>
    <row r="82" spans="1:18" x14ac:dyDescent="0.55000000000000004">
      <c r="A82" s="1" t="s">
        <v>8</v>
      </c>
      <c r="C82" s="51" t="s">
        <v>43</v>
      </c>
      <c r="D82" s="54" t="s">
        <v>33</v>
      </c>
      <c r="E82" s="55"/>
      <c r="F82" s="56">
        <f t="shared" ref="F82" si="19">SUM(F80:F81)</f>
        <v>3505</v>
      </c>
      <c r="G82" s="56">
        <f>SUM(G80:G81)</f>
        <v>2398</v>
      </c>
      <c r="H82" s="56">
        <f>SUM(H80:H81)</f>
        <v>2854</v>
      </c>
      <c r="I82" s="56">
        <f t="shared" ref="I82:L82" si="20">SUM(I80:I81)</f>
        <v>0</v>
      </c>
      <c r="J82" s="56">
        <f t="shared" si="20"/>
        <v>0</v>
      </c>
      <c r="K82" s="56">
        <f t="shared" si="20"/>
        <v>0</v>
      </c>
      <c r="L82" s="56">
        <f t="shared" si="20"/>
        <v>0</v>
      </c>
      <c r="M82" s="56">
        <f>SUM(M80:M81)</f>
        <v>0</v>
      </c>
      <c r="N82" s="56">
        <f>SUM(N80:N81)</f>
        <v>0</v>
      </c>
      <c r="O82" s="56">
        <f>SUM(O80:O81)</f>
        <v>0</v>
      </c>
      <c r="P82" s="56">
        <f>SUM(P80:P81)</f>
        <v>0</v>
      </c>
      <c r="Q82" s="56">
        <f>SUM(Q80:Q81)</f>
        <v>0</v>
      </c>
      <c r="R82" s="57">
        <f>SUM(F82:Q82)</f>
        <v>8757</v>
      </c>
    </row>
    <row r="83" spans="1:18" x14ac:dyDescent="0.55000000000000004">
      <c r="A83" s="1" t="s">
        <v>8</v>
      </c>
      <c r="C83" s="64" t="s">
        <v>8</v>
      </c>
      <c r="D83" s="58" t="s">
        <v>2</v>
      </c>
      <c r="E83" s="59"/>
      <c r="F83" s="60">
        <v>105</v>
      </c>
      <c r="G83" s="60">
        <f>+VLOOKUP($A83,[1]Transparencia!$Q$9:$AE$15,[1]Transparencia!T$6,0)</f>
        <v>87</v>
      </c>
      <c r="H83" s="60">
        <f>+VLOOKUP($A83,[1]Transparencia!$Q$9:$AE$15,[1]Transparencia!U$6,0)</f>
        <v>101</v>
      </c>
      <c r="I83" s="60"/>
      <c r="J83" s="60"/>
      <c r="K83" s="60"/>
      <c r="L83" s="60"/>
      <c r="M83" s="60"/>
      <c r="N83" s="60"/>
      <c r="O83" s="60"/>
      <c r="P83" s="60"/>
      <c r="Q83" s="60"/>
      <c r="R83" s="61">
        <f>SUM(F83:Q83)</f>
        <v>293</v>
      </c>
    </row>
    <row r="84" spans="1:18" ht="9" customHeight="1" x14ac:dyDescent="0.55000000000000004">
      <c r="C84" s="24"/>
      <c r="D84" s="24"/>
      <c r="E84" s="24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3"/>
    </row>
    <row r="85" spans="1:18" x14ac:dyDescent="0.55000000000000004">
      <c r="C85" s="26" t="s">
        <v>36</v>
      </c>
      <c r="D85" s="39" t="s">
        <v>12</v>
      </c>
      <c r="E85" s="25"/>
      <c r="F85" s="25" t="s">
        <v>13</v>
      </c>
      <c r="G85" s="25" t="s">
        <v>14</v>
      </c>
      <c r="H85" s="25" t="s">
        <v>15</v>
      </c>
      <c r="I85" s="25" t="s">
        <v>16</v>
      </c>
      <c r="J85" s="25" t="s">
        <v>17</v>
      </c>
      <c r="K85" s="25" t="s">
        <v>18</v>
      </c>
      <c r="L85" s="25" t="s">
        <v>19</v>
      </c>
      <c r="M85" s="25" t="s">
        <v>20</v>
      </c>
      <c r="N85" s="25" t="s">
        <v>21</v>
      </c>
      <c r="O85" s="25" t="s">
        <v>22</v>
      </c>
      <c r="P85" s="25" t="s">
        <v>23</v>
      </c>
      <c r="Q85" s="25" t="s">
        <v>24</v>
      </c>
      <c r="R85" s="26" t="s">
        <v>25</v>
      </c>
    </row>
    <row r="86" spans="1:18" x14ac:dyDescent="0.55000000000000004">
      <c r="A86" s="1" t="s">
        <v>9</v>
      </c>
      <c r="C86" s="73"/>
      <c r="D86" s="79" t="s">
        <v>26</v>
      </c>
      <c r="E86" s="24"/>
      <c r="F86" s="52">
        <v>10881</v>
      </c>
      <c r="G86" s="52">
        <f>+VLOOKUP(CONCATENATE($A86,$D86),[1]Transparencia!$A$9:$O$30,[1]Transparencia!E$6,0)</f>
        <v>11173</v>
      </c>
      <c r="H86" s="52">
        <f>+VLOOKUP(CONCATENATE($A86,$D86),[1]Transparencia!$A$9:$O$30,[1]Transparencia!F$6,0)</f>
        <v>9959</v>
      </c>
      <c r="I86" s="52"/>
      <c r="J86" s="52"/>
      <c r="K86" s="52"/>
      <c r="L86" s="52"/>
      <c r="M86" s="52"/>
      <c r="N86" s="52"/>
      <c r="O86" s="52"/>
      <c r="P86" s="52"/>
      <c r="Q86" s="52"/>
      <c r="R86" s="53">
        <f>SUM(F86:Q86)</f>
        <v>32013</v>
      </c>
    </row>
    <row r="87" spans="1:18" x14ac:dyDescent="0.55000000000000004">
      <c r="A87" s="1" t="s">
        <v>9</v>
      </c>
      <c r="C87" s="51" t="s">
        <v>44</v>
      </c>
      <c r="D87" s="79" t="s">
        <v>28</v>
      </c>
      <c r="E87" s="24"/>
      <c r="F87" s="52">
        <v>9389</v>
      </c>
      <c r="G87" s="52">
        <f>+VLOOKUP(CONCATENATE($A87,$D87),[1]Transparencia!$A$9:$O$30,[1]Transparencia!E$6,0)</f>
        <v>9426</v>
      </c>
      <c r="H87" s="52">
        <f>+VLOOKUP(CONCATENATE($A87,$D87),[1]Transparencia!$A$9:$O$30,[1]Transparencia!F$6,0)</f>
        <v>11074</v>
      </c>
      <c r="I87" s="52"/>
      <c r="J87" s="52"/>
      <c r="K87" s="52"/>
      <c r="L87" s="52"/>
      <c r="M87" s="52"/>
      <c r="N87" s="52"/>
      <c r="O87" s="52"/>
      <c r="P87" s="52"/>
      <c r="Q87" s="52"/>
      <c r="R87" s="53">
        <f>SUM(F87:Q87)</f>
        <v>29889</v>
      </c>
    </row>
    <row r="88" spans="1:18" x14ac:dyDescent="0.55000000000000004">
      <c r="A88" s="1" t="s">
        <v>9</v>
      </c>
      <c r="C88" s="51" t="s">
        <v>9</v>
      </c>
      <c r="D88" s="54" t="s">
        <v>33</v>
      </c>
      <c r="E88" s="55"/>
      <c r="F88" s="56">
        <f t="shared" ref="F88" si="21">SUM(F86:F87)</f>
        <v>20270</v>
      </c>
      <c r="G88" s="56">
        <f>SUM(G86:G87)</f>
        <v>20599</v>
      </c>
      <c r="H88" s="56">
        <f>SUM(H86:H87)</f>
        <v>21033</v>
      </c>
      <c r="I88" s="56">
        <f t="shared" ref="I88:L88" si="22">SUM(I86:I87)</f>
        <v>0</v>
      </c>
      <c r="J88" s="56">
        <f t="shared" si="22"/>
        <v>0</v>
      </c>
      <c r="K88" s="56">
        <f t="shared" si="22"/>
        <v>0</v>
      </c>
      <c r="L88" s="56">
        <f t="shared" si="22"/>
        <v>0</v>
      </c>
      <c r="M88" s="56">
        <f>SUM(M86:M87)</f>
        <v>0</v>
      </c>
      <c r="N88" s="56">
        <f>SUM(N86:N87)</f>
        <v>0</v>
      </c>
      <c r="O88" s="56">
        <f>SUM(O86:O87)</f>
        <v>0</v>
      </c>
      <c r="P88" s="56">
        <f>SUM(P86:P87)</f>
        <v>0</v>
      </c>
      <c r="Q88" s="56">
        <f>SUM(Q86:Q87)</f>
        <v>0</v>
      </c>
      <c r="R88" s="57">
        <f>SUM(F88:Q88)</f>
        <v>61902</v>
      </c>
    </row>
    <row r="89" spans="1:18" x14ac:dyDescent="0.55000000000000004">
      <c r="A89" s="1" t="s">
        <v>9</v>
      </c>
      <c r="C89" s="32"/>
      <c r="D89" s="58" t="s">
        <v>2</v>
      </c>
      <c r="E89" s="59"/>
      <c r="F89" s="60">
        <v>130</v>
      </c>
      <c r="G89" s="60">
        <f>+VLOOKUP($A89,[1]Transparencia!$Q$9:$AE$15,[1]Transparencia!T$6,0)</f>
        <v>121</v>
      </c>
      <c r="H89" s="60">
        <f>+VLOOKUP($A89,[1]Transparencia!$Q$9:$AE$15,[1]Transparencia!U$6,0)</f>
        <v>128</v>
      </c>
      <c r="I89" s="60"/>
      <c r="J89" s="60"/>
      <c r="K89" s="60"/>
      <c r="L89" s="60"/>
      <c r="M89" s="60"/>
      <c r="N89" s="60"/>
      <c r="O89" s="60"/>
      <c r="P89" s="60"/>
      <c r="Q89" s="60"/>
      <c r="R89" s="61">
        <f>SUM(F89:Q89)</f>
        <v>379</v>
      </c>
    </row>
    <row r="90" spans="1:18" ht="9" customHeight="1" x14ac:dyDescent="0.55000000000000004">
      <c r="C90" s="24"/>
      <c r="D90" s="24"/>
      <c r="E90" s="24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3"/>
    </row>
    <row r="91" spans="1:18" x14ac:dyDescent="0.55000000000000004">
      <c r="C91" s="24"/>
      <c r="D91" s="24"/>
      <c r="E91" s="24"/>
      <c r="F91" s="65"/>
      <c r="G91" s="66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19" t="s">
        <v>45</v>
      </c>
    </row>
    <row r="92" spans="1:18" ht="42.6" customHeight="1" x14ac:dyDescent="0.55000000000000004">
      <c r="C92" s="138" t="s">
        <v>46</v>
      </c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</row>
    <row r="93" spans="1:18" ht="10.15" customHeight="1" x14ac:dyDescent="0.55000000000000004">
      <c r="C93" s="24"/>
      <c r="D93" s="24"/>
      <c r="E93" s="24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3"/>
    </row>
    <row r="94" spans="1:18" x14ac:dyDescent="0.55000000000000004">
      <c r="C94" s="140" t="str">
        <f>CONCATENATE("VOLUMEN DE PASAJEROS EN VUELOS CHARTERS, ",$T$1)</f>
        <v>VOLUMEN DE PASAJEROS EN VUELOS CHARTERS, ENE-MAR 2026</v>
      </c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5"/>
    </row>
    <row r="95" spans="1:18" x14ac:dyDescent="0.55000000000000004">
      <c r="C95" s="26" t="s">
        <v>36</v>
      </c>
      <c r="D95" s="97" t="s">
        <v>12</v>
      </c>
      <c r="E95" s="98"/>
      <c r="F95" s="98" t="s">
        <v>13</v>
      </c>
      <c r="G95" s="98" t="s">
        <v>14</v>
      </c>
      <c r="H95" s="98" t="s">
        <v>15</v>
      </c>
      <c r="I95" s="98" t="s">
        <v>16</v>
      </c>
      <c r="J95" s="98" t="s">
        <v>17</v>
      </c>
      <c r="K95" s="98" t="s">
        <v>18</v>
      </c>
      <c r="L95" s="98" t="s">
        <v>19</v>
      </c>
      <c r="M95" s="98" t="s">
        <v>20</v>
      </c>
      <c r="N95" s="98" t="s">
        <v>21</v>
      </c>
      <c r="O95" s="98" t="s">
        <v>22</v>
      </c>
      <c r="P95" s="98" t="s">
        <v>23</v>
      </c>
      <c r="Q95" s="98" t="s">
        <v>24</v>
      </c>
      <c r="R95" s="96" t="s">
        <v>25</v>
      </c>
    </row>
    <row r="96" spans="1:18" x14ac:dyDescent="0.55000000000000004">
      <c r="A96" s="1" t="s">
        <v>3</v>
      </c>
      <c r="C96" s="73"/>
      <c r="D96" s="79" t="s">
        <v>26</v>
      </c>
      <c r="E96" s="24"/>
      <c r="F96" s="52">
        <v>33</v>
      </c>
      <c r="G96" s="52">
        <f>+VLOOKUP(CONCATENATE($A96,$D96),[1]Transparencia!$A$46:$O$67,[1]Transparencia!E$45,0)</f>
        <v>32</v>
      </c>
      <c r="H96" s="52">
        <f>+VLOOKUP(CONCATENATE($A96,$D96),[1]Transparencia!$A$46:$O$67,[1]Transparencia!F$45,0)</f>
        <v>411</v>
      </c>
      <c r="I96" s="52"/>
      <c r="J96" s="52"/>
      <c r="K96" s="52"/>
      <c r="L96" s="52"/>
      <c r="M96" s="52"/>
      <c r="N96" s="52"/>
      <c r="O96" s="52"/>
      <c r="P96" s="52"/>
      <c r="Q96" s="52"/>
      <c r="R96" s="53">
        <f>SUM(F96:Q96)</f>
        <v>476</v>
      </c>
    </row>
    <row r="97" spans="1:19" x14ac:dyDescent="0.55000000000000004">
      <c r="A97" s="1" t="s">
        <v>3</v>
      </c>
      <c r="C97" s="51" t="s">
        <v>37</v>
      </c>
      <c r="D97" s="79" t="s">
        <v>28</v>
      </c>
      <c r="E97" s="24"/>
      <c r="F97" s="52">
        <v>57</v>
      </c>
      <c r="G97" s="52">
        <f>+VLOOKUP(CONCATENATE($A97,$D97),[1]Transparencia!$A$46:$O$67,[1]Transparencia!E$45,0)</f>
        <v>54</v>
      </c>
      <c r="H97" s="52">
        <f>+VLOOKUP(CONCATENATE($A97,$D97),[1]Transparencia!$A$46:$O$67,[1]Transparencia!F$45,0)</f>
        <v>481</v>
      </c>
      <c r="I97" s="52"/>
      <c r="J97" s="52"/>
      <c r="K97" s="52"/>
      <c r="L97" s="52"/>
      <c r="M97" s="52"/>
      <c r="N97" s="52"/>
      <c r="O97" s="52"/>
      <c r="P97" s="52"/>
      <c r="Q97" s="52"/>
      <c r="R97" s="53">
        <f>SUM(F97:Q97)</f>
        <v>592</v>
      </c>
    </row>
    <row r="98" spans="1:19" x14ac:dyDescent="0.55000000000000004">
      <c r="A98" s="1" t="s">
        <v>3</v>
      </c>
      <c r="C98" s="51" t="s">
        <v>3</v>
      </c>
      <c r="D98" s="54" t="s">
        <v>33</v>
      </c>
      <c r="E98" s="55"/>
      <c r="F98" s="56">
        <f>SUM(F96:F97)</f>
        <v>90</v>
      </c>
      <c r="G98" s="56">
        <f>SUM(G96:G97)</f>
        <v>86</v>
      </c>
      <c r="H98" s="56">
        <f t="shared" ref="H98:L98" si="23">SUM(H96:H97)</f>
        <v>892</v>
      </c>
      <c r="I98" s="56">
        <f t="shared" si="23"/>
        <v>0</v>
      </c>
      <c r="J98" s="56">
        <f t="shared" si="23"/>
        <v>0</v>
      </c>
      <c r="K98" s="56">
        <f t="shared" si="23"/>
        <v>0</v>
      </c>
      <c r="L98" s="56">
        <f t="shared" si="23"/>
        <v>0</v>
      </c>
      <c r="M98" s="56">
        <f>SUM(M96:M97)</f>
        <v>0</v>
      </c>
      <c r="N98" s="56">
        <f>SUM(N96:N97)</f>
        <v>0</v>
      </c>
      <c r="O98" s="56">
        <f>SUM(O96:O97)</f>
        <v>0</v>
      </c>
      <c r="P98" s="56">
        <f>SUM(P96:P97)</f>
        <v>0</v>
      </c>
      <c r="Q98" s="56">
        <f>SUM(Q96:Q97)</f>
        <v>0</v>
      </c>
      <c r="R98" s="57">
        <f>SUM(F98:Q98)</f>
        <v>1068</v>
      </c>
      <c r="S98" s="3"/>
    </row>
    <row r="99" spans="1:19" x14ac:dyDescent="0.55000000000000004">
      <c r="A99" s="1" t="s">
        <v>3</v>
      </c>
      <c r="C99" s="32"/>
      <c r="D99" s="58" t="s">
        <v>2</v>
      </c>
      <c r="E99" s="59"/>
      <c r="F99" s="60">
        <v>47</v>
      </c>
      <c r="G99" s="60">
        <f>+VLOOKUP($A99,[1]Transparencia!$Q$48:$AE$56,[1]Transparencia!T$45,0)</f>
        <v>45</v>
      </c>
      <c r="H99" s="60">
        <f>+VLOOKUP($A99,[1]Transparencia!$Q$48:$AE$56,[1]Transparencia!U$45,0)</f>
        <v>134</v>
      </c>
      <c r="I99" s="60"/>
      <c r="J99" s="60"/>
      <c r="K99" s="60"/>
      <c r="L99" s="60"/>
      <c r="M99" s="60"/>
      <c r="N99" s="60"/>
      <c r="O99" s="60"/>
      <c r="P99" s="60"/>
      <c r="Q99" s="60"/>
      <c r="R99" s="61">
        <f>SUM(F99:Q99)</f>
        <v>226</v>
      </c>
    </row>
    <row r="100" spans="1:19" ht="9" customHeight="1" x14ac:dyDescent="0.55000000000000004">
      <c r="C100" s="24"/>
      <c r="D100" s="24"/>
      <c r="E100" s="24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3"/>
    </row>
    <row r="101" spans="1:19" x14ac:dyDescent="0.55000000000000004">
      <c r="C101" s="26" t="s">
        <v>36</v>
      </c>
      <c r="D101" s="39" t="s">
        <v>12</v>
      </c>
      <c r="E101" s="25"/>
      <c r="F101" s="25" t="s">
        <v>13</v>
      </c>
      <c r="G101" s="25" t="s">
        <v>14</v>
      </c>
      <c r="H101" s="25" t="s">
        <v>15</v>
      </c>
      <c r="I101" s="25" t="s">
        <v>16</v>
      </c>
      <c r="J101" s="25" t="s">
        <v>17</v>
      </c>
      <c r="K101" s="25" t="s">
        <v>18</v>
      </c>
      <c r="L101" s="25" t="s">
        <v>19</v>
      </c>
      <c r="M101" s="25" t="s">
        <v>20</v>
      </c>
      <c r="N101" s="25" t="s">
        <v>21</v>
      </c>
      <c r="O101" s="25" t="s">
        <v>22</v>
      </c>
      <c r="P101" s="25" t="s">
        <v>23</v>
      </c>
      <c r="Q101" s="25" t="s">
        <v>24</v>
      </c>
      <c r="R101" s="26" t="s">
        <v>25</v>
      </c>
    </row>
    <row r="102" spans="1:19" x14ac:dyDescent="0.55000000000000004">
      <c r="A102" s="1" t="s">
        <v>4</v>
      </c>
      <c r="C102" s="73"/>
      <c r="D102" s="79" t="s">
        <v>26</v>
      </c>
      <c r="E102" s="24"/>
      <c r="F102" s="52">
        <v>2877</v>
      </c>
      <c r="G102" s="52">
        <f>+VLOOKUP(CONCATENATE($A102,$D102),[1]Transparencia!$A$46:$O$67,[1]Transparencia!E$45,0)</f>
        <v>2754</v>
      </c>
      <c r="H102" s="52">
        <f>+VLOOKUP(CONCATENATE($A102,$D102),[1]Transparencia!$A$46:$O$67,[1]Transparencia!F$45,0)</f>
        <v>2783</v>
      </c>
      <c r="I102" s="52"/>
      <c r="J102" s="52"/>
      <c r="K102" s="52"/>
      <c r="L102" s="52"/>
      <c r="M102" s="52"/>
      <c r="N102" s="52"/>
      <c r="O102" s="52"/>
      <c r="P102" s="52"/>
      <c r="Q102" s="52"/>
      <c r="R102" s="53">
        <f>SUM(F102:Q102)</f>
        <v>8414</v>
      </c>
    </row>
    <row r="103" spans="1:19" x14ac:dyDescent="0.55000000000000004">
      <c r="A103" s="1" t="s">
        <v>4</v>
      </c>
      <c r="C103" s="51" t="s">
        <v>38</v>
      </c>
      <c r="D103" s="79" t="s">
        <v>28</v>
      </c>
      <c r="E103" s="24"/>
      <c r="F103" s="52">
        <v>3076</v>
      </c>
      <c r="G103" s="52">
        <f>+VLOOKUP(CONCATENATE($A103,$D103),[1]Transparencia!$A$46:$O$67,[1]Transparencia!E$45,0)</f>
        <v>2740</v>
      </c>
      <c r="H103" s="52">
        <f>+VLOOKUP(CONCATENATE($A103,$D103),[1]Transparencia!$A$46:$O$67,[1]Transparencia!F$45,0)</f>
        <v>2819</v>
      </c>
      <c r="I103" s="52"/>
      <c r="J103" s="52"/>
      <c r="K103" s="52"/>
      <c r="L103" s="52"/>
      <c r="M103" s="52"/>
      <c r="N103" s="52"/>
      <c r="O103" s="52"/>
      <c r="P103" s="52"/>
      <c r="Q103" s="52"/>
      <c r="R103" s="53">
        <f>SUM(F103:Q103)</f>
        <v>8635</v>
      </c>
    </row>
    <row r="104" spans="1:19" x14ac:dyDescent="0.55000000000000004">
      <c r="A104" s="1" t="s">
        <v>4</v>
      </c>
      <c r="C104" s="51" t="s">
        <v>4</v>
      </c>
      <c r="D104" s="54" t="s">
        <v>33</v>
      </c>
      <c r="E104" s="55"/>
      <c r="F104" s="56">
        <f>SUM(F102:F103)</f>
        <v>5953</v>
      </c>
      <c r="G104" s="56">
        <f>SUM(G102:G103)</f>
        <v>5494</v>
      </c>
      <c r="H104" s="56">
        <f>SUM(H102:H103)</f>
        <v>5602</v>
      </c>
      <c r="I104" s="56">
        <f t="shared" ref="I104:L104" si="24">SUM(I102:I103)</f>
        <v>0</v>
      </c>
      <c r="J104" s="56">
        <f t="shared" si="24"/>
        <v>0</v>
      </c>
      <c r="K104" s="56">
        <f t="shared" si="24"/>
        <v>0</v>
      </c>
      <c r="L104" s="56">
        <f t="shared" si="24"/>
        <v>0</v>
      </c>
      <c r="M104" s="56">
        <f>SUM(M102:M103)</f>
        <v>0</v>
      </c>
      <c r="N104" s="56">
        <f>SUM(N102:N103)</f>
        <v>0</v>
      </c>
      <c r="O104" s="56">
        <f>SUM(O102:O103)</f>
        <v>0</v>
      </c>
      <c r="P104" s="56">
        <f>SUM(P102:P103)</f>
        <v>0</v>
      </c>
      <c r="Q104" s="56">
        <f>SUM(Q102:Q103)</f>
        <v>0</v>
      </c>
      <c r="R104" s="57">
        <f>SUM(F104:Q104)</f>
        <v>17049</v>
      </c>
    </row>
    <row r="105" spans="1:19" x14ac:dyDescent="0.55000000000000004">
      <c r="A105" s="1" t="s">
        <v>4</v>
      </c>
      <c r="C105" s="32"/>
      <c r="D105" s="58" t="s">
        <v>2</v>
      </c>
      <c r="E105" s="59"/>
      <c r="F105" s="60">
        <v>69</v>
      </c>
      <c r="G105" s="60">
        <f>+VLOOKUP($A105,[1]Transparencia!$Q$48:$AE$56,[1]Transparencia!T$45,0)</f>
        <v>84</v>
      </c>
      <c r="H105" s="60">
        <f>+VLOOKUP($A105,[1]Transparencia!$Q$48:$AE$56,[1]Transparencia!U$45,0)</f>
        <v>63</v>
      </c>
      <c r="I105" s="60"/>
      <c r="J105" s="60"/>
      <c r="K105" s="60"/>
      <c r="L105" s="60"/>
      <c r="M105" s="60"/>
      <c r="N105" s="60"/>
      <c r="O105" s="60"/>
      <c r="P105" s="60"/>
      <c r="Q105" s="60"/>
      <c r="R105" s="61">
        <f>SUM(F105:Q105)</f>
        <v>216</v>
      </c>
    </row>
    <row r="106" spans="1:19" ht="9" customHeight="1" x14ac:dyDescent="0.55000000000000004">
      <c r="C106" s="24"/>
      <c r="D106" s="24"/>
      <c r="E106" s="24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3"/>
    </row>
    <row r="107" spans="1:19" x14ac:dyDescent="0.55000000000000004">
      <c r="C107" s="26" t="s">
        <v>36</v>
      </c>
      <c r="D107" s="39" t="s">
        <v>12</v>
      </c>
      <c r="E107" s="25"/>
      <c r="F107" s="25" t="s">
        <v>13</v>
      </c>
      <c r="G107" s="25" t="s">
        <v>14</v>
      </c>
      <c r="H107" s="25" t="s">
        <v>15</v>
      </c>
      <c r="I107" s="25" t="s">
        <v>16</v>
      </c>
      <c r="J107" s="25" t="s">
        <v>17</v>
      </c>
      <c r="K107" s="25" t="s">
        <v>18</v>
      </c>
      <c r="L107" s="25" t="s">
        <v>19</v>
      </c>
      <c r="M107" s="25" t="s">
        <v>20</v>
      </c>
      <c r="N107" s="25" t="s">
        <v>21</v>
      </c>
      <c r="O107" s="25" t="s">
        <v>22</v>
      </c>
      <c r="P107" s="25" t="s">
        <v>23</v>
      </c>
      <c r="Q107" s="25" t="s">
        <v>24</v>
      </c>
      <c r="R107" s="26" t="s">
        <v>25</v>
      </c>
    </row>
    <row r="108" spans="1:19" x14ac:dyDescent="0.55000000000000004">
      <c r="A108" s="1" t="s">
        <v>5</v>
      </c>
      <c r="C108" s="73"/>
      <c r="D108" s="79" t="s">
        <v>26</v>
      </c>
      <c r="E108" s="24"/>
      <c r="F108" s="52">
        <v>29817</v>
      </c>
      <c r="G108" s="52">
        <f>+VLOOKUP(CONCATENATE($A108,$D108),[1]Transparencia!$A$46:$O$67,[1]Transparencia!E$45,0)</f>
        <v>32471</v>
      </c>
      <c r="H108" s="52">
        <f>+VLOOKUP(CONCATENATE($A108,$D108),[1]Transparencia!$A$46:$O$67,[1]Transparencia!F$45,0)</f>
        <v>33463</v>
      </c>
      <c r="I108" s="52"/>
      <c r="J108" s="52"/>
      <c r="K108" s="52"/>
      <c r="L108" s="52"/>
      <c r="M108" s="52"/>
      <c r="N108" s="52"/>
      <c r="O108" s="52"/>
      <c r="P108" s="52"/>
      <c r="Q108" s="52"/>
      <c r="R108" s="53">
        <f>SUM(F108:Q108)</f>
        <v>95751</v>
      </c>
    </row>
    <row r="109" spans="1:19" x14ac:dyDescent="0.55000000000000004">
      <c r="A109" s="1" t="s">
        <v>5</v>
      </c>
      <c r="C109" s="51" t="s">
        <v>39</v>
      </c>
      <c r="D109" s="79" t="s">
        <v>28</v>
      </c>
      <c r="E109" s="24"/>
      <c r="F109" s="52">
        <v>31135</v>
      </c>
      <c r="G109" s="52">
        <f>+VLOOKUP(CONCATENATE($A109,$D109),[1]Transparencia!$A$46:$O$67,[1]Transparencia!E$45,0)</f>
        <v>32885</v>
      </c>
      <c r="H109" s="52">
        <f>+VLOOKUP(CONCATENATE($A109,$D109),[1]Transparencia!$A$46:$O$67,[1]Transparencia!F$45,0)</f>
        <v>35697</v>
      </c>
      <c r="I109" s="52"/>
      <c r="J109" s="52"/>
      <c r="K109" s="52"/>
      <c r="L109" s="52"/>
      <c r="M109" s="52"/>
      <c r="N109" s="52"/>
      <c r="O109" s="52"/>
      <c r="P109" s="52"/>
      <c r="Q109" s="52"/>
      <c r="R109" s="53">
        <f>SUM(F109:Q109)</f>
        <v>99717</v>
      </c>
    </row>
    <row r="110" spans="1:19" x14ac:dyDescent="0.55000000000000004">
      <c r="A110" s="1" t="s">
        <v>5</v>
      </c>
      <c r="C110" s="51" t="s">
        <v>5</v>
      </c>
      <c r="D110" s="54" t="s">
        <v>33</v>
      </c>
      <c r="E110" s="55"/>
      <c r="F110" s="56">
        <f>SUM(F108:F109)</f>
        <v>60952</v>
      </c>
      <c r="G110" s="56">
        <f>SUM(G108:G109)</f>
        <v>65356</v>
      </c>
      <c r="H110" s="56">
        <f>SUM(H108:H109)</f>
        <v>69160</v>
      </c>
      <c r="I110" s="56">
        <f t="shared" ref="I110:L110" si="25">SUM(I108:I109)</f>
        <v>0</v>
      </c>
      <c r="J110" s="56">
        <f t="shared" si="25"/>
        <v>0</v>
      </c>
      <c r="K110" s="56">
        <f t="shared" si="25"/>
        <v>0</v>
      </c>
      <c r="L110" s="56">
        <f t="shared" si="25"/>
        <v>0</v>
      </c>
      <c r="M110" s="56">
        <f>SUM(M108:M109)</f>
        <v>0</v>
      </c>
      <c r="N110" s="56">
        <f>SUM(N108:N109)</f>
        <v>0</v>
      </c>
      <c r="O110" s="56">
        <f>SUM(O108:O109)</f>
        <v>0</v>
      </c>
      <c r="P110" s="56">
        <f>SUM(P108:P109)</f>
        <v>0</v>
      </c>
      <c r="Q110" s="56">
        <f>SUM(Q108:Q109)</f>
        <v>0</v>
      </c>
      <c r="R110" s="57">
        <f>SUM(F110:Q110)</f>
        <v>195468</v>
      </c>
    </row>
    <row r="111" spans="1:19" x14ac:dyDescent="0.55000000000000004">
      <c r="A111" s="1" t="s">
        <v>5</v>
      </c>
      <c r="C111" s="32"/>
      <c r="D111" s="58" t="s">
        <v>2</v>
      </c>
      <c r="E111" s="59"/>
      <c r="F111" s="60">
        <v>487</v>
      </c>
      <c r="G111" s="60">
        <f>+VLOOKUP($A111,[1]Transparencia!$Q$48:$AE$56,[1]Transparencia!T$45,0)</f>
        <v>490</v>
      </c>
      <c r="H111" s="60">
        <f>+VLOOKUP($A111,[1]Transparencia!$Q$48:$AE$56,[1]Transparencia!U$45,0)</f>
        <v>556</v>
      </c>
      <c r="I111" s="60"/>
      <c r="J111" s="60"/>
      <c r="K111" s="60"/>
      <c r="L111" s="60"/>
      <c r="M111" s="60"/>
      <c r="N111" s="60"/>
      <c r="O111" s="60"/>
      <c r="P111" s="60"/>
      <c r="Q111" s="60"/>
      <c r="R111" s="61">
        <f>SUM(F111:Q111)</f>
        <v>1533</v>
      </c>
    </row>
    <row r="112" spans="1:19" ht="9" customHeight="1" x14ac:dyDescent="0.55000000000000004">
      <c r="C112" s="24"/>
      <c r="D112" s="24"/>
      <c r="E112" s="24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3"/>
    </row>
    <row r="113" spans="1:18" x14ac:dyDescent="0.55000000000000004">
      <c r="C113" s="26" t="s">
        <v>36</v>
      </c>
      <c r="D113" s="39" t="s">
        <v>12</v>
      </c>
      <c r="E113" s="25"/>
      <c r="F113" s="25" t="s">
        <v>13</v>
      </c>
      <c r="G113" s="25" t="s">
        <v>14</v>
      </c>
      <c r="H113" s="25" t="s">
        <v>15</v>
      </c>
      <c r="I113" s="25" t="s">
        <v>16</v>
      </c>
      <c r="J113" s="25" t="s">
        <v>17</v>
      </c>
      <c r="K113" s="25" t="s">
        <v>18</v>
      </c>
      <c r="L113" s="25" t="s">
        <v>19</v>
      </c>
      <c r="M113" s="25" t="s">
        <v>20</v>
      </c>
      <c r="N113" s="25" t="s">
        <v>21</v>
      </c>
      <c r="O113" s="25" t="s">
        <v>22</v>
      </c>
      <c r="P113" s="25" t="s">
        <v>23</v>
      </c>
      <c r="Q113" s="25" t="s">
        <v>24</v>
      </c>
      <c r="R113" s="26" t="s">
        <v>25</v>
      </c>
    </row>
    <row r="114" spans="1:18" x14ac:dyDescent="0.55000000000000004">
      <c r="A114" s="1" t="s">
        <v>6</v>
      </c>
      <c r="C114" s="73"/>
      <c r="D114" s="79" t="s">
        <v>26</v>
      </c>
      <c r="E114" s="24"/>
      <c r="F114" s="52">
        <v>1060</v>
      </c>
      <c r="G114" s="52">
        <f>+VLOOKUP(CONCATENATE($A114,$D114),[1]Transparencia!$A$46:$O$67,[1]Transparencia!E$45,0)</f>
        <v>935</v>
      </c>
      <c r="H114" s="52">
        <f>+VLOOKUP(CONCATENATE($A114,$D114),[1]Transparencia!$A$46:$O$67,[1]Transparencia!F$45,0)</f>
        <v>531</v>
      </c>
      <c r="I114" s="52"/>
      <c r="J114" s="52"/>
      <c r="K114" s="52"/>
      <c r="L114" s="52"/>
      <c r="M114" s="52"/>
      <c r="N114" s="52"/>
      <c r="O114" s="52"/>
      <c r="P114" s="52"/>
      <c r="Q114" s="52"/>
      <c r="R114" s="53">
        <f>SUM(F114:Q114)</f>
        <v>2526</v>
      </c>
    </row>
    <row r="115" spans="1:18" x14ac:dyDescent="0.55000000000000004">
      <c r="A115" s="1" t="s">
        <v>6</v>
      </c>
      <c r="C115" s="51" t="s">
        <v>40</v>
      </c>
      <c r="D115" s="79" t="s">
        <v>28</v>
      </c>
      <c r="E115" s="24"/>
      <c r="F115" s="52">
        <v>1785</v>
      </c>
      <c r="G115" s="52">
        <f>+VLOOKUP(CONCATENATE($A115,$D115),[1]Transparencia!$A$46:$O$67,[1]Transparencia!E$45,0)</f>
        <v>1615</v>
      </c>
      <c r="H115" s="52">
        <f>+VLOOKUP(CONCATENATE($A115,$D115),[1]Transparencia!$A$46:$O$67,[1]Transparencia!F$45,0)</f>
        <v>1241</v>
      </c>
      <c r="I115" s="52"/>
      <c r="J115" s="52"/>
      <c r="K115" s="52"/>
      <c r="L115" s="52"/>
      <c r="M115" s="52"/>
      <c r="N115" s="52"/>
      <c r="O115" s="52"/>
      <c r="P115" s="52"/>
      <c r="Q115" s="52"/>
      <c r="R115" s="53">
        <f>SUM(F115:Q115)</f>
        <v>4641</v>
      </c>
    </row>
    <row r="116" spans="1:18" x14ac:dyDescent="0.55000000000000004">
      <c r="A116" s="1" t="s">
        <v>6</v>
      </c>
      <c r="C116" s="51" t="s">
        <v>6</v>
      </c>
      <c r="D116" s="54" t="s">
        <v>33</v>
      </c>
      <c r="E116" s="55"/>
      <c r="F116" s="56">
        <f>SUM(F114:F115)</f>
        <v>2845</v>
      </c>
      <c r="G116" s="56">
        <f>SUM(G114:G115)</f>
        <v>2550</v>
      </c>
      <c r="H116" s="56">
        <f>SUM(H114:H115)</f>
        <v>1772</v>
      </c>
      <c r="I116" s="56">
        <f t="shared" ref="I116:Q116" si="26">SUM(I114:I115)</f>
        <v>0</v>
      </c>
      <c r="J116" s="56">
        <f t="shared" si="26"/>
        <v>0</v>
      </c>
      <c r="K116" s="56">
        <f t="shared" si="26"/>
        <v>0</v>
      </c>
      <c r="L116" s="56">
        <f t="shared" si="26"/>
        <v>0</v>
      </c>
      <c r="M116" s="56">
        <f t="shared" si="26"/>
        <v>0</v>
      </c>
      <c r="N116" s="56">
        <f t="shared" si="26"/>
        <v>0</v>
      </c>
      <c r="O116" s="56">
        <f t="shared" si="26"/>
        <v>0</v>
      </c>
      <c r="P116" s="56">
        <f t="shared" si="26"/>
        <v>0</v>
      </c>
      <c r="Q116" s="56">
        <f t="shared" si="26"/>
        <v>0</v>
      </c>
      <c r="R116" s="57">
        <f>SUM(F116:Q116)</f>
        <v>7167</v>
      </c>
    </row>
    <row r="117" spans="1:18" x14ac:dyDescent="0.55000000000000004">
      <c r="A117" s="1" t="s">
        <v>6</v>
      </c>
      <c r="C117" s="32"/>
      <c r="D117" s="58" t="s">
        <v>2</v>
      </c>
      <c r="E117" s="59"/>
      <c r="F117" s="60">
        <v>201</v>
      </c>
      <c r="G117" s="60">
        <f>+VLOOKUP($A117,[1]Transparencia!$Q$48:$AE$56,[1]Transparencia!T$45,0)</f>
        <v>119</v>
      </c>
      <c r="H117" s="60">
        <f>+VLOOKUP($A117,[1]Transparencia!$Q$48:$AE$56,[1]Transparencia!U$45,0)</f>
        <v>199</v>
      </c>
      <c r="I117" s="60"/>
      <c r="J117" s="60"/>
      <c r="K117" s="60"/>
      <c r="L117" s="60"/>
      <c r="M117" s="60"/>
      <c r="N117" s="60"/>
      <c r="O117" s="60"/>
      <c r="P117" s="60"/>
      <c r="Q117" s="60"/>
      <c r="R117" s="61">
        <f>SUM(F117:Q117)</f>
        <v>519</v>
      </c>
    </row>
    <row r="118" spans="1:18" ht="9" customHeight="1" x14ac:dyDescent="0.55000000000000004">
      <c r="C118" s="24"/>
      <c r="D118" s="24"/>
      <c r="E118" s="24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3"/>
    </row>
    <row r="119" spans="1:18" x14ac:dyDescent="0.55000000000000004">
      <c r="C119" s="26" t="s">
        <v>36</v>
      </c>
      <c r="D119" s="39" t="s">
        <v>12</v>
      </c>
      <c r="E119" s="25"/>
      <c r="F119" s="25" t="s">
        <v>13</v>
      </c>
      <c r="G119" s="25" t="s">
        <v>14</v>
      </c>
      <c r="H119" s="25" t="s">
        <v>15</v>
      </c>
      <c r="I119" s="25" t="s">
        <v>16</v>
      </c>
      <c r="J119" s="25" t="s">
        <v>17</v>
      </c>
      <c r="K119" s="25" t="s">
        <v>18</v>
      </c>
      <c r="L119" s="25" t="s">
        <v>19</v>
      </c>
      <c r="M119" s="25" t="s">
        <v>20</v>
      </c>
      <c r="N119" s="25" t="s">
        <v>21</v>
      </c>
      <c r="O119" s="25" t="s">
        <v>22</v>
      </c>
      <c r="P119" s="25" t="s">
        <v>23</v>
      </c>
      <c r="Q119" s="25" t="s">
        <v>24</v>
      </c>
      <c r="R119" s="26" t="s">
        <v>25</v>
      </c>
    </row>
    <row r="120" spans="1:18" x14ac:dyDescent="0.55000000000000004">
      <c r="A120" s="1" t="s">
        <v>7</v>
      </c>
      <c r="C120" s="73"/>
      <c r="D120" s="79" t="s">
        <v>26</v>
      </c>
      <c r="E120" s="24"/>
      <c r="F120" s="52">
        <v>20</v>
      </c>
      <c r="G120" s="52">
        <f>+VLOOKUP(CONCATENATE($A120,$D120),[1]Transparencia!$A$46:$O$67,[1]Transparencia!E$45,0)</f>
        <v>66</v>
      </c>
      <c r="H120" s="52">
        <f>+VLOOKUP(CONCATENATE($A120,$D120),[1]Transparencia!$A$46:$O$67,[1]Transparencia!F$45,0)</f>
        <v>25</v>
      </c>
      <c r="I120" s="52"/>
      <c r="J120" s="52"/>
      <c r="K120" s="52"/>
      <c r="L120" s="52"/>
      <c r="M120" s="52"/>
      <c r="N120" s="52"/>
      <c r="O120" s="52"/>
      <c r="P120" s="52"/>
      <c r="Q120" s="52"/>
      <c r="R120" s="53">
        <f>SUM(F120:Q120)</f>
        <v>111</v>
      </c>
    </row>
    <row r="121" spans="1:18" x14ac:dyDescent="0.55000000000000004">
      <c r="A121" s="1" t="s">
        <v>7</v>
      </c>
      <c r="C121" s="51" t="s">
        <v>41</v>
      </c>
      <c r="D121" s="79" t="s">
        <v>28</v>
      </c>
      <c r="E121" s="24"/>
      <c r="F121" s="52">
        <v>18</v>
      </c>
      <c r="G121" s="52">
        <f>+VLOOKUP(CONCATENATE($A121,$D121),[1]Transparencia!$A$46:$O$67,[1]Transparencia!E$45,0)</f>
        <v>55</v>
      </c>
      <c r="H121" s="52">
        <f>+VLOOKUP(CONCATENATE($A121,$D121),[1]Transparencia!$A$46:$O$67,[1]Transparencia!F$45,0)</f>
        <v>11</v>
      </c>
      <c r="I121" s="52"/>
      <c r="J121" s="52"/>
      <c r="K121" s="52"/>
      <c r="L121" s="52"/>
      <c r="M121" s="52"/>
      <c r="N121" s="52"/>
      <c r="O121" s="52"/>
      <c r="P121" s="52"/>
      <c r="Q121" s="52"/>
      <c r="R121" s="53">
        <f>SUM(F121:Q121)</f>
        <v>84</v>
      </c>
    </row>
    <row r="122" spans="1:18" x14ac:dyDescent="0.55000000000000004">
      <c r="A122" s="1" t="s">
        <v>7</v>
      </c>
      <c r="C122" s="51" t="s">
        <v>7</v>
      </c>
      <c r="D122" s="54" t="s">
        <v>33</v>
      </c>
      <c r="E122" s="55"/>
      <c r="F122" s="56">
        <f>SUM(F120:F121)</f>
        <v>38</v>
      </c>
      <c r="G122" s="56">
        <f>SUM(G120:G121)</f>
        <v>121</v>
      </c>
      <c r="H122" s="56">
        <f>SUM(H120:H121)</f>
        <v>36</v>
      </c>
      <c r="I122" s="56">
        <f t="shared" ref="I122:L122" si="27">SUM(I120:I121)</f>
        <v>0</v>
      </c>
      <c r="J122" s="56">
        <f t="shared" si="27"/>
        <v>0</v>
      </c>
      <c r="K122" s="56">
        <f t="shared" si="27"/>
        <v>0</v>
      </c>
      <c r="L122" s="56">
        <f t="shared" si="27"/>
        <v>0</v>
      </c>
      <c r="M122" s="56">
        <f>SUM(M120:M121)</f>
        <v>0</v>
      </c>
      <c r="N122" s="56">
        <f>SUM(N120:N121)</f>
        <v>0</v>
      </c>
      <c r="O122" s="56">
        <f>SUM(O120:O121)</f>
        <v>0</v>
      </c>
      <c r="P122" s="56">
        <f>SUM(P120:P121)</f>
        <v>0</v>
      </c>
      <c r="Q122" s="56">
        <f>SUM(Q120:Q121)</f>
        <v>0</v>
      </c>
      <c r="R122" s="57">
        <f>SUM(F122:Q122)</f>
        <v>195</v>
      </c>
    </row>
    <row r="123" spans="1:18" x14ac:dyDescent="0.55000000000000004">
      <c r="A123" s="1" t="s">
        <v>7</v>
      </c>
      <c r="C123" s="32"/>
      <c r="D123" s="58" t="s">
        <v>2</v>
      </c>
      <c r="E123" s="59"/>
      <c r="F123" s="60">
        <v>18</v>
      </c>
      <c r="G123" s="60">
        <f>+VLOOKUP($A123,[1]Transparencia!$Q$48:$AE$56,[1]Transparencia!T$45,0)</f>
        <v>10</v>
      </c>
      <c r="H123" s="60">
        <f>+VLOOKUP($A123,[1]Transparencia!$Q$48:$AE$56,[1]Transparencia!U$45,0)</f>
        <v>22</v>
      </c>
      <c r="I123" s="60"/>
      <c r="J123" s="60"/>
      <c r="K123" s="60"/>
      <c r="L123" s="60"/>
      <c r="M123" s="60"/>
      <c r="N123" s="60"/>
      <c r="O123" s="60"/>
      <c r="P123" s="60"/>
      <c r="Q123" s="60"/>
      <c r="R123" s="61">
        <f>SUM(F123:Q123)</f>
        <v>50</v>
      </c>
    </row>
    <row r="124" spans="1:18" ht="9" customHeight="1" x14ac:dyDescent="0.55000000000000004">
      <c r="C124" s="24"/>
      <c r="D124" s="24"/>
      <c r="E124" s="24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3"/>
    </row>
    <row r="125" spans="1:18" x14ac:dyDescent="0.55000000000000004">
      <c r="C125" s="26" t="s">
        <v>36</v>
      </c>
      <c r="D125" s="39" t="s">
        <v>12</v>
      </c>
      <c r="E125" s="25"/>
      <c r="F125" s="25" t="s">
        <v>13</v>
      </c>
      <c r="G125" s="25" t="s">
        <v>14</v>
      </c>
      <c r="H125" s="25" t="s">
        <v>15</v>
      </c>
      <c r="I125" s="25" t="s">
        <v>16</v>
      </c>
      <c r="J125" s="25" t="s">
        <v>17</v>
      </c>
      <c r="K125" s="25" t="s">
        <v>18</v>
      </c>
      <c r="L125" s="25" t="s">
        <v>19</v>
      </c>
      <c r="M125" s="25" t="s">
        <v>20</v>
      </c>
      <c r="N125" s="25" t="s">
        <v>21</v>
      </c>
      <c r="O125" s="25" t="s">
        <v>22</v>
      </c>
      <c r="P125" s="25" t="s">
        <v>23</v>
      </c>
      <c r="Q125" s="25" t="s">
        <v>24</v>
      </c>
      <c r="R125" s="26" t="s">
        <v>25</v>
      </c>
    </row>
    <row r="126" spans="1:18" x14ac:dyDescent="0.55000000000000004">
      <c r="A126" s="1" t="s">
        <v>8</v>
      </c>
      <c r="C126" s="73"/>
      <c r="D126" s="79" t="s">
        <v>26</v>
      </c>
      <c r="E126" s="24"/>
      <c r="F126" s="52">
        <v>151</v>
      </c>
      <c r="G126" s="52">
        <f>+VLOOKUP(CONCATENATE($A126,$D126),[1]Transparencia!$A$46:$O$67,[1]Transparencia!E$45,0)</f>
        <v>165</v>
      </c>
      <c r="H126" s="52">
        <f>+VLOOKUP(CONCATENATE($A126,$D126),[1]Transparencia!$A$46:$O$67,[1]Transparencia!F$45,0)</f>
        <v>168</v>
      </c>
      <c r="I126" s="52"/>
      <c r="J126" s="52"/>
      <c r="K126" s="52"/>
      <c r="L126" s="52"/>
      <c r="M126" s="52"/>
      <c r="N126" s="52"/>
      <c r="O126" s="52"/>
      <c r="P126" s="52"/>
      <c r="Q126" s="52"/>
      <c r="R126" s="53">
        <f>SUM(F126:Q126)</f>
        <v>484</v>
      </c>
    </row>
    <row r="127" spans="1:18" x14ac:dyDescent="0.55000000000000004">
      <c r="A127" s="1" t="s">
        <v>8</v>
      </c>
      <c r="C127" s="51" t="s">
        <v>42</v>
      </c>
      <c r="D127" s="79" t="s">
        <v>28</v>
      </c>
      <c r="E127" s="24"/>
      <c r="F127" s="52">
        <v>152</v>
      </c>
      <c r="G127" s="52">
        <f>+VLOOKUP(CONCATENATE($A127,$D127),[1]Transparencia!$A$46:$O$67,[1]Transparencia!E$45,0)</f>
        <v>191</v>
      </c>
      <c r="H127" s="52">
        <f>+VLOOKUP(CONCATENATE($A127,$D127),[1]Transparencia!$A$46:$O$67,[1]Transparencia!F$45,0)</f>
        <v>207</v>
      </c>
      <c r="I127" s="52"/>
      <c r="J127" s="52"/>
      <c r="K127" s="52"/>
      <c r="L127" s="52"/>
      <c r="M127" s="52"/>
      <c r="N127" s="52"/>
      <c r="O127" s="52"/>
      <c r="P127" s="52"/>
      <c r="Q127" s="52"/>
      <c r="R127" s="53">
        <f>SUM(F127:Q127)</f>
        <v>550</v>
      </c>
    </row>
    <row r="128" spans="1:18" x14ac:dyDescent="0.55000000000000004">
      <c r="A128" s="1" t="s">
        <v>8</v>
      </c>
      <c r="C128" s="51" t="s">
        <v>43</v>
      </c>
      <c r="D128" s="54" t="s">
        <v>33</v>
      </c>
      <c r="E128" s="55"/>
      <c r="F128" s="56">
        <f>SUM(F126:F127)</f>
        <v>303</v>
      </c>
      <c r="G128" s="56">
        <f>SUM(G126:G127)</f>
        <v>356</v>
      </c>
      <c r="H128" s="56">
        <f>SUM(H126:H127)</f>
        <v>375</v>
      </c>
      <c r="I128" s="56"/>
      <c r="J128" s="56"/>
      <c r="K128" s="56"/>
      <c r="L128" s="56"/>
      <c r="M128" s="56"/>
      <c r="N128" s="56"/>
      <c r="O128" s="56"/>
      <c r="P128" s="56"/>
      <c r="Q128" s="56"/>
      <c r="R128" s="57">
        <f>SUM(F128:Q128)</f>
        <v>1034</v>
      </c>
    </row>
    <row r="129" spans="1:34" x14ac:dyDescent="0.55000000000000004">
      <c r="A129" s="1" t="s">
        <v>8</v>
      </c>
      <c r="C129" s="64" t="s">
        <v>8</v>
      </c>
      <c r="D129" s="58" t="s">
        <v>2</v>
      </c>
      <c r="E129" s="59"/>
      <c r="F129" s="60">
        <v>209</v>
      </c>
      <c r="G129" s="60">
        <f>+VLOOKUP($A129,[1]Transparencia!$Q$48:$AE$56,[1]Transparencia!T$45,0)</f>
        <v>199</v>
      </c>
      <c r="H129" s="60">
        <f>+VLOOKUP($A129,[1]Transparencia!$Q$48:$AE$56,[1]Transparencia!U$45,0)</f>
        <v>255</v>
      </c>
      <c r="I129" s="60"/>
      <c r="J129" s="60"/>
      <c r="K129" s="60"/>
      <c r="L129" s="60"/>
      <c r="M129" s="60"/>
      <c r="N129" s="60"/>
      <c r="O129" s="60"/>
      <c r="P129" s="60"/>
      <c r="Q129" s="60"/>
      <c r="R129" s="61">
        <f>SUM(F129:Q129)</f>
        <v>663</v>
      </c>
    </row>
    <row r="130" spans="1:34" ht="9" customHeight="1" x14ac:dyDescent="0.55000000000000004">
      <c r="C130" s="24"/>
      <c r="D130" s="24"/>
      <c r="E130" s="24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3"/>
    </row>
    <row r="131" spans="1:34" x14ac:dyDescent="0.55000000000000004">
      <c r="C131" s="26" t="s">
        <v>36</v>
      </c>
      <c r="D131" s="39" t="s">
        <v>12</v>
      </c>
      <c r="E131" s="25"/>
      <c r="F131" s="25" t="s">
        <v>13</v>
      </c>
      <c r="G131" s="25" t="s">
        <v>14</v>
      </c>
      <c r="H131" s="25" t="s">
        <v>15</v>
      </c>
      <c r="I131" s="25" t="s">
        <v>16</v>
      </c>
      <c r="J131" s="25" t="s">
        <v>17</v>
      </c>
      <c r="K131" s="25" t="s">
        <v>18</v>
      </c>
      <c r="L131" s="25" t="s">
        <v>19</v>
      </c>
      <c r="M131" s="25" t="s">
        <v>20</v>
      </c>
      <c r="N131" s="25" t="s">
        <v>21</v>
      </c>
      <c r="O131" s="25" t="s">
        <v>22</v>
      </c>
      <c r="P131" s="25" t="s">
        <v>23</v>
      </c>
      <c r="Q131" s="25" t="s">
        <v>24</v>
      </c>
      <c r="R131" s="26" t="s">
        <v>25</v>
      </c>
    </row>
    <row r="132" spans="1:34" x14ac:dyDescent="0.55000000000000004">
      <c r="A132" s="1" t="s">
        <v>9</v>
      </c>
      <c r="C132" s="73"/>
      <c r="D132" s="79" t="s">
        <v>26</v>
      </c>
      <c r="E132" s="24"/>
      <c r="F132" s="52">
        <v>73</v>
      </c>
      <c r="G132" s="52">
        <f>+VLOOKUP(CONCATENATE($A132,$D132),[1]Transparencia!$A$46:$O$67,[1]Transparencia!E$45,0)</f>
        <v>27</v>
      </c>
      <c r="H132" s="52">
        <f>+VLOOKUP(CONCATENATE($A132,$D132),[1]Transparencia!$A$46:$O$67,[1]Transparencia!F$45,0)</f>
        <v>47</v>
      </c>
      <c r="I132" s="52"/>
      <c r="J132" s="52"/>
      <c r="K132" s="52"/>
      <c r="L132" s="52"/>
      <c r="M132" s="52"/>
      <c r="N132" s="52"/>
      <c r="O132" s="52"/>
      <c r="P132" s="52"/>
      <c r="Q132" s="52"/>
      <c r="R132" s="53">
        <f>SUM(F132:Q132)</f>
        <v>147</v>
      </c>
    </row>
    <row r="133" spans="1:34" x14ac:dyDescent="0.55000000000000004">
      <c r="A133" s="1" t="s">
        <v>9</v>
      </c>
      <c r="C133" s="51" t="s">
        <v>44</v>
      </c>
      <c r="D133" s="79" t="s">
        <v>28</v>
      </c>
      <c r="E133" s="24"/>
      <c r="F133" s="52">
        <v>32</v>
      </c>
      <c r="G133" s="52">
        <f>+VLOOKUP(CONCATENATE($A133,$D133),[1]Transparencia!$A$46:$O$67,[1]Transparencia!E$45,0)</f>
        <v>62</v>
      </c>
      <c r="H133" s="52">
        <f>+VLOOKUP(CONCATENATE($A133,$D133),[1]Transparencia!$A$46:$O$67,[1]Transparencia!F$45,0)</f>
        <v>33</v>
      </c>
      <c r="I133" s="52"/>
      <c r="J133" s="52"/>
      <c r="K133" s="52"/>
      <c r="L133" s="52"/>
      <c r="M133" s="52"/>
      <c r="N133" s="52"/>
      <c r="O133" s="52"/>
      <c r="P133" s="52"/>
      <c r="Q133" s="52"/>
      <c r="R133" s="53">
        <f>SUM(F133:Q133)</f>
        <v>127</v>
      </c>
    </row>
    <row r="134" spans="1:34" x14ac:dyDescent="0.55000000000000004">
      <c r="A134" s="1" t="s">
        <v>9</v>
      </c>
      <c r="C134" s="51" t="s">
        <v>9</v>
      </c>
      <c r="D134" s="54" t="s">
        <v>33</v>
      </c>
      <c r="E134" s="55"/>
      <c r="F134" s="56">
        <f>SUM(F132:F133)</f>
        <v>105</v>
      </c>
      <c r="G134" s="56">
        <f>SUM(G132:G133)</f>
        <v>89</v>
      </c>
      <c r="H134" s="56">
        <f>SUM(H132:H133)</f>
        <v>80</v>
      </c>
      <c r="I134" s="56">
        <f t="shared" ref="I134:L134" si="28">SUM(I132:I133)</f>
        <v>0</v>
      </c>
      <c r="J134" s="56">
        <f t="shared" si="28"/>
        <v>0</v>
      </c>
      <c r="K134" s="56">
        <f t="shared" si="28"/>
        <v>0</v>
      </c>
      <c r="L134" s="56">
        <f t="shared" si="28"/>
        <v>0</v>
      </c>
      <c r="M134" s="56">
        <f>SUM(M132:M133)</f>
        <v>0</v>
      </c>
      <c r="N134" s="56">
        <f>SUM(N132:N133)</f>
        <v>0</v>
      </c>
      <c r="O134" s="56">
        <f>SUM(O132:O133)</f>
        <v>0</v>
      </c>
      <c r="P134" s="56">
        <f>SUM(P132:P133)</f>
        <v>0</v>
      </c>
      <c r="Q134" s="56">
        <f>SUM(Q132:Q133)</f>
        <v>0</v>
      </c>
      <c r="R134" s="57">
        <f>SUM(F134:Q134)</f>
        <v>274</v>
      </c>
    </row>
    <row r="135" spans="1:34" x14ac:dyDescent="0.55000000000000004">
      <c r="A135" s="1" t="s">
        <v>9</v>
      </c>
      <c r="C135" s="32"/>
      <c r="D135" s="58" t="s">
        <v>2</v>
      </c>
      <c r="E135" s="59"/>
      <c r="F135" s="60">
        <v>37</v>
      </c>
      <c r="G135" s="60">
        <f>+VLOOKUP($A135,[1]Transparencia!$Q$48:$AE$56,[1]Transparencia!T$45,0)</f>
        <v>35</v>
      </c>
      <c r="H135" s="60">
        <f>+VLOOKUP($A135,[1]Transparencia!$Q$48:$AE$56,[1]Transparencia!U$45,0)</f>
        <v>26</v>
      </c>
      <c r="I135" s="60"/>
      <c r="J135" s="60"/>
      <c r="K135" s="60"/>
      <c r="L135" s="60"/>
      <c r="M135" s="60"/>
      <c r="N135" s="60"/>
      <c r="O135" s="60"/>
      <c r="P135" s="60"/>
      <c r="Q135" s="60"/>
      <c r="R135" s="61">
        <f>SUM(F135:Q135)</f>
        <v>98</v>
      </c>
    </row>
    <row r="136" spans="1:34" ht="9" customHeight="1" x14ac:dyDescent="0.55000000000000004">
      <c r="C136" s="24"/>
      <c r="D136" s="24"/>
      <c r="E136" s="24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3"/>
    </row>
    <row r="137" spans="1:34" x14ac:dyDescent="0.55000000000000004">
      <c r="C137" s="67"/>
      <c r="D137" s="24"/>
      <c r="E137" s="24"/>
      <c r="F137" s="24"/>
      <c r="H137" s="24"/>
      <c r="I137" s="24"/>
      <c r="K137" s="24"/>
      <c r="L137" s="24"/>
      <c r="M137" s="24"/>
      <c r="N137" s="24"/>
      <c r="O137" s="44"/>
      <c r="P137" s="24"/>
      <c r="Q137" s="24"/>
      <c r="R137" s="19" t="s">
        <v>47</v>
      </c>
    </row>
    <row r="138" spans="1:34" ht="23.25" x14ac:dyDescent="0.55000000000000004">
      <c r="C138" s="121" t="s">
        <v>48</v>
      </c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</row>
    <row r="139" spans="1:34" ht="23.25" x14ac:dyDescent="0.55000000000000004">
      <c r="C139" s="134" t="str">
        <f>CONCATENATE($T$1," VS ",$T$2)</f>
        <v>ENE-MAR 2026 VS ENE-MAR 2025</v>
      </c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AG139" s="15"/>
      <c r="AH139" s="15"/>
    </row>
    <row r="140" spans="1:34" ht="15" customHeight="1" x14ac:dyDescent="0.55000000000000004"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</row>
    <row r="141" spans="1:34" x14ac:dyDescent="0.55000000000000004">
      <c r="Q141" s="88" t="s">
        <v>49</v>
      </c>
      <c r="T141" s="9" t="s">
        <v>2</v>
      </c>
      <c r="U141" s="15"/>
      <c r="AB141" s="15"/>
      <c r="AC141" s="15"/>
      <c r="AD141" s="15"/>
      <c r="AE141" s="15"/>
      <c r="AF141" s="15"/>
      <c r="AG141" s="15"/>
      <c r="AH141" s="15"/>
    </row>
    <row r="142" spans="1:34" x14ac:dyDescent="0.55000000000000004">
      <c r="Q142" s="18" t="str">
        <f>CONCATENATE(IF(W151&gt;0,"▲ ",IF(W151&lt;0,"▼ ","")))</f>
        <v xml:space="preserve">▲ </v>
      </c>
      <c r="T142" s="15" t="s">
        <v>50</v>
      </c>
      <c r="U142"/>
      <c r="V142"/>
      <c r="W142"/>
      <c r="X142"/>
      <c r="Y142"/>
      <c r="AA142"/>
      <c r="AB142" s="15"/>
      <c r="AC142" s="15"/>
      <c r="AD142" s="15"/>
      <c r="AE142" s="15"/>
      <c r="AF142" s="15"/>
      <c r="AG142" s="15"/>
      <c r="AH142" s="15"/>
    </row>
    <row r="143" spans="1:34" ht="28.5" x14ac:dyDescent="0.6">
      <c r="Q143" s="87" t="str">
        <f>TEXT(ROUND(W151,0),"0,0")</f>
        <v>2,793</v>
      </c>
      <c r="T143" s="14" t="s">
        <v>1</v>
      </c>
      <c r="U143" s="4" t="s">
        <v>51</v>
      </c>
      <c r="V143" s="4" t="s">
        <v>52</v>
      </c>
      <c r="W143" s="4" t="s">
        <v>49</v>
      </c>
      <c r="X143"/>
      <c r="Y143"/>
      <c r="AA143"/>
      <c r="AB143" s="15"/>
      <c r="AC143" s="15"/>
      <c r="AD143" s="15"/>
      <c r="AE143" s="15"/>
      <c r="AF143" s="15"/>
      <c r="AG143" s="15"/>
      <c r="AH143" s="15"/>
    </row>
    <row r="144" spans="1:34" x14ac:dyDescent="0.55000000000000004">
      <c r="T144" s="5" t="s">
        <v>3</v>
      </c>
      <c r="U144" s="99">
        <v>9483</v>
      </c>
      <c r="V144" s="99">
        <f>+R53+R99</f>
        <v>9889</v>
      </c>
      <c r="W144" s="85">
        <f>+V144-U144</f>
        <v>406</v>
      </c>
      <c r="Y144" s="16"/>
      <c r="Z144" s="16"/>
      <c r="AA144"/>
      <c r="AB144" s="15"/>
      <c r="AC144" s="15"/>
      <c r="AD144" s="15"/>
      <c r="AE144" s="15"/>
      <c r="AF144" s="15"/>
      <c r="AG144" s="15"/>
      <c r="AH144" s="15"/>
    </row>
    <row r="145" spans="18:34" x14ac:dyDescent="0.55000000000000004">
      <c r="R145" s="68"/>
      <c r="T145" s="5" t="s">
        <v>4</v>
      </c>
      <c r="U145" s="99">
        <v>2115</v>
      </c>
      <c r="V145" s="99">
        <f>+R59+R105</f>
        <v>2114</v>
      </c>
      <c r="W145" s="85">
        <f t="shared" ref="W145:W150" si="29">+V145-U145</f>
        <v>-1</v>
      </c>
      <c r="Y145" s="16"/>
      <c r="Z145" s="16"/>
      <c r="AA145"/>
      <c r="AB145" s="15"/>
      <c r="AC145" s="15"/>
      <c r="AD145" s="15"/>
      <c r="AE145" s="15"/>
      <c r="AF145" s="15"/>
      <c r="AG145" s="15"/>
      <c r="AH145" s="15"/>
    </row>
    <row r="146" spans="18:34" x14ac:dyDescent="0.55000000000000004">
      <c r="R146" s="68"/>
      <c r="T146" s="5" t="s">
        <v>5</v>
      </c>
      <c r="U146" s="99">
        <v>19252</v>
      </c>
      <c r="V146" s="99">
        <f>+R65+R111</f>
        <v>21206</v>
      </c>
      <c r="W146" s="85">
        <f t="shared" si="29"/>
        <v>1954</v>
      </c>
      <c r="Y146" s="16"/>
      <c r="Z146" s="16"/>
      <c r="AA146"/>
      <c r="AB146" s="15"/>
      <c r="AC146" s="15"/>
      <c r="AD146" s="15"/>
      <c r="AE146" s="15"/>
      <c r="AF146" s="15"/>
      <c r="AG146" s="15"/>
      <c r="AH146" s="15"/>
    </row>
    <row r="147" spans="18:34" x14ac:dyDescent="0.55000000000000004">
      <c r="R147" s="68"/>
      <c r="T147" s="5" t="s">
        <v>6</v>
      </c>
      <c r="U147" s="99">
        <v>1253</v>
      </c>
      <c r="V147" s="99">
        <f>+R71+R117</f>
        <v>1262</v>
      </c>
      <c r="W147" s="85">
        <f t="shared" si="29"/>
        <v>9</v>
      </c>
      <c r="Y147" s="16"/>
      <c r="Z147" s="16"/>
      <c r="AA147"/>
      <c r="AB147"/>
      <c r="AC147"/>
      <c r="AD147"/>
      <c r="AE147"/>
      <c r="AF147"/>
      <c r="AG147" s="15"/>
      <c r="AH147" s="15"/>
    </row>
    <row r="148" spans="18:34" x14ac:dyDescent="0.55000000000000004">
      <c r="R148" s="68"/>
      <c r="T148" s="5" t="s">
        <v>7</v>
      </c>
      <c r="U148" s="99">
        <v>3817</v>
      </c>
      <c r="V148" s="99">
        <f>+R77+R123</f>
        <v>4013</v>
      </c>
      <c r="W148" s="85">
        <f t="shared" si="29"/>
        <v>196</v>
      </c>
      <c r="Y148" s="16"/>
      <c r="Z148" s="16"/>
      <c r="AA148"/>
      <c r="AB148"/>
      <c r="AC148"/>
      <c r="AD148"/>
      <c r="AE148"/>
      <c r="AF148"/>
      <c r="AG148" s="15"/>
      <c r="AH148" s="15"/>
    </row>
    <row r="149" spans="18:34" x14ac:dyDescent="0.55000000000000004">
      <c r="R149" s="68"/>
      <c r="T149" s="5" t="s">
        <v>8</v>
      </c>
      <c r="U149" s="99">
        <v>908</v>
      </c>
      <c r="V149" s="99">
        <f>+R83+R129</f>
        <v>956</v>
      </c>
      <c r="W149" s="85">
        <f t="shared" si="29"/>
        <v>48</v>
      </c>
      <c r="Y149" s="16"/>
      <c r="Z149" s="16"/>
      <c r="AA149"/>
      <c r="AB149"/>
      <c r="AC149"/>
      <c r="AD149"/>
      <c r="AE149"/>
      <c r="AF149"/>
      <c r="AG149" s="15"/>
      <c r="AH149" s="15"/>
    </row>
    <row r="150" spans="18:34" x14ac:dyDescent="0.55000000000000004">
      <c r="R150" s="68"/>
      <c r="T150" s="5" t="s">
        <v>9</v>
      </c>
      <c r="U150" s="99">
        <v>296</v>
      </c>
      <c r="V150" s="99">
        <f>+R89+R135</f>
        <v>477</v>
      </c>
      <c r="W150" s="85">
        <f t="shared" si="29"/>
        <v>181</v>
      </c>
      <c r="Y150" s="16"/>
      <c r="Z150" s="16"/>
      <c r="AA150"/>
      <c r="AB150"/>
      <c r="AC150"/>
      <c r="AD150"/>
      <c r="AE150"/>
      <c r="AF150"/>
      <c r="AG150" s="15"/>
      <c r="AH150" s="15"/>
    </row>
    <row r="151" spans="18:34" ht="21.75" x14ac:dyDescent="0.6">
      <c r="R151" s="68"/>
      <c r="T151" s="4" t="s">
        <v>53</v>
      </c>
      <c r="U151" s="100">
        <f>SUM(U144:U150)</f>
        <v>37124</v>
      </c>
      <c r="V151" s="100">
        <f>SUM(V144:V150)</f>
        <v>39917</v>
      </c>
      <c r="W151" s="86">
        <f>SUM(W144:W150)</f>
        <v>2793</v>
      </c>
      <c r="X151"/>
      <c r="Y151"/>
      <c r="AA151"/>
      <c r="AB151"/>
      <c r="AC151"/>
      <c r="AD151"/>
      <c r="AE151"/>
      <c r="AF151"/>
      <c r="AG151" s="15"/>
      <c r="AH151" s="15"/>
    </row>
    <row r="152" spans="18:34" x14ac:dyDescent="0.55000000000000004"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 s="15"/>
      <c r="AH152" s="15"/>
    </row>
    <row r="153" spans="18:34" x14ac:dyDescent="0.55000000000000004"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 s="15"/>
      <c r="AH153" s="15"/>
    </row>
    <row r="154" spans="18:34" x14ac:dyDescent="0.55000000000000004"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 s="15"/>
      <c r="AH154" s="15"/>
    </row>
    <row r="155" spans="18:34" x14ac:dyDescent="0.55000000000000004"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 s="15"/>
      <c r="AH155" s="15"/>
    </row>
    <row r="156" spans="18:34" x14ac:dyDescent="0.55000000000000004">
      <c r="T156"/>
      <c r="U156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</row>
    <row r="157" spans="18:34" x14ac:dyDescent="0.55000000000000004">
      <c r="T157" s="15"/>
      <c r="U157" s="15"/>
    </row>
    <row r="158" spans="18:34" x14ac:dyDescent="0.55000000000000004">
      <c r="T158" s="9" t="s">
        <v>83</v>
      </c>
    </row>
    <row r="159" spans="18:34" ht="21.75" x14ac:dyDescent="0.6">
      <c r="T159" s="14" t="s">
        <v>1</v>
      </c>
      <c r="U159" s="4" t="s">
        <v>51</v>
      </c>
      <c r="V159" s="4" t="s">
        <v>52</v>
      </c>
      <c r="W159" s="4" t="s">
        <v>49</v>
      </c>
    </row>
    <row r="160" spans="18:34" x14ac:dyDescent="0.55000000000000004">
      <c r="R160" s="88" t="s">
        <v>49</v>
      </c>
      <c r="T160" s="5" t="s">
        <v>3</v>
      </c>
      <c r="U160" s="99">
        <v>1226352</v>
      </c>
      <c r="V160" s="99">
        <f>+R52+R98</f>
        <v>1348866</v>
      </c>
      <c r="W160" s="85">
        <f>+V160-U160</f>
        <v>122514</v>
      </c>
      <c r="Y160" s="16"/>
      <c r="Z160" s="16"/>
    </row>
    <row r="161" spans="11:26" x14ac:dyDescent="0.55000000000000004">
      <c r="R161" s="18" t="str">
        <f>CONCATENATE(IF(W167&gt;0,"▲ ",IF(W167&lt;0,"▼ ","")))</f>
        <v xml:space="preserve">▲ </v>
      </c>
      <c r="T161" s="5" t="s">
        <v>4</v>
      </c>
      <c r="U161" s="99">
        <v>319905</v>
      </c>
      <c r="V161" s="99">
        <f>+R58+R104</f>
        <v>330679</v>
      </c>
      <c r="W161" s="85">
        <f t="shared" ref="W161:W166" si="30">+V161-U161</f>
        <v>10774</v>
      </c>
      <c r="Y161" s="16"/>
      <c r="Z161" s="16"/>
    </row>
    <row r="162" spans="11:26" ht="28.5" x14ac:dyDescent="0.55000000000000004">
      <c r="R162" s="87" t="str">
        <f>TEXT(ROUND(W167,0),"0,0")</f>
        <v>554,986</v>
      </c>
      <c r="T162" s="5" t="s">
        <v>5</v>
      </c>
      <c r="U162" s="99">
        <v>3027430</v>
      </c>
      <c r="V162" s="99">
        <f>+R64+R110</f>
        <v>3385304</v>
      </c>
      <c r="W162" s="85">
        <f t="shared" si="30"/>
        <v>357874</v>
      </c>
      <c r="Y162" s="16"/>
      <c r="Z162" s="16"/>
    </row>
    <row r="163" spans="11:26" x14ac:dyDescent="0.55000000000000004">
      <c r="T163" s="5" t="s">
        <v>6</v>
      </c>
      <c r="U163" s="99">
        <v>91916</v>
      </c>
      <c r="V163" s="99">
        <f>+R70+R116</f>
        <v>73320</v>
      </c>
      <c r="W163" s="85">
        <f t="shared" si="30"/>
        <v>-18596</v>
      </c>
      <c r="Y163" s="16"/>
      <c r="Z163" s="16"/>
    </row>
    <row r="164" spans="11:26" x14ac:dyDescent="0.55000000000000004">
      <c r="T164" s="5" t="s">
        <v>7</v>
      </c>
      <c r="U164" s="99">
        <v>515687</v>
      </c>
      <c r="V164" s="99">
        <f>+R76+R122</f>
        <v>573210</v>
      </c>
      <c r="W164" s="85">
        <f t="shared" si="30"/>
        <v>57523</v>
      </c>
      <c r="Y164" s="16"/>
      <c r="Z164" s="16"/>
    </row>
    <row r="165" spans="11:26" x14ac:dyDescent="0.55000000000000004">
      <c r="T165" s="5" t="s">
        <v>8</v>
      </c>
      <c r="U165" s="99">
        <v>9571</v>
      </c>
      <c r="V165" s="99">
        <f>+R82+R128</f>
        <v>9791</v>
      </c>
      <c r="W165" s="85">
        <f t="shared" si="30"/>
        <v>220</v>
      </c>
      <c r="Y165" s="16"/>
      <c r="Z165" s="16"/>
    </row>
    <row r="166" spans="11:26" x14ac:dyDescent="0.55000000000000004">
      <c r="T166" s="5" t="s">
        <v>9</v>
      </c>
      <c r="U166" s="99">
        <v>37499</v>
      </c>
      <c r="V166" s="99">
        <f>+R88+R134</f>
        <v>62176</v>
      </c>
      <c r="W166" s="85">
        <f t="shared" si="30"/>
        <v>24677</v>
      </c>
      <c r="Y166" s="16"/>
      <c r="Z166" s="16"/>
    </row>
    <row r="167" spans="11:26" ht="20.25" thickBot="1" x14ac:dyDescent="0.6">
      <c r="T167" s="6" t="s">
        <v>53</v>
      </c>
      <c r="U167" s="7">
        <f>SUM(U160:U166)</f>
        <v>5228360</v>
      </c>
      <c r="V167" s="7">
        <f>SUM(V160:V166)</f>
        <v>5783346</v>
      </c>
      <c r="W167" s="17">
        <f>+V167-U167</f>
        <v>554986</v>
      </c>
    </row>
    <row r="168" spans="11:26" ht="20.25" thickTop="1" x14ac:dyDescent="0.55000000000000004">
      <c r="R168" s="69"/>
      <c r="V168" s="8"/>
    </row>
    <row r="170" spans="11:26" x14ac:dyDescent="0.55000000000000004">
      <c r="K170" s="70"/>
    </row>
    <row r="171" spans="11:26" x14ac:dyDescent="0.55000000000000004">
      <c r="K171" s="70"/>
      <c r="L171" s="71"/>
    </row>
    <row r="172" spans="11:26" x14ac:dyDescent="0.55000000000000004">
      <c r="K172" s="70"/>
      <c r="L172" s="71"/>
    </row>
    <row r="173" spans="11:26" x14ac:dyDescent="0.55000000000000004">
      <c r="K173" s="70"/>
      <c r="L173" s="71"/>
    </row>
    <row r="174" spans="11:26" x14ac:dyDescent="0.55000000000000004">
      <c r="K174" s="70"/>
      <c r="L174" s="71"/>
    </row>
    <row r="175" spans="11:26" x14ac:dyDescent="0.55000000000000004">
      <c r="K175" s="70"/>
      <c r="L175" s="71"/>
    </row>
    <row r="176" spans="11:26" x14ac:dyDescent="0.55000000000000004">
      <c r="K176" s="70"/>
      <c r="L176" s="71"/>
    </row>
    <row r="177" spans="1:18" x14ac:dyDescent="0.55000000000000004">
      <c r="L177" s="71"/>
    </row>
    <row r="179" spans="1:18" x14ac:dyDescent="0.55000000000000004">
      <c r="R179" s="19" t="s">
        <v>54</v>
      </c>
    </row>
    <row r="181" spans="1:18" x14ac:dyDescent="0.55000000000000004">
      <c r="C181" s="123" t="str">
        <f>CONCATENATE("VOLUMEN DE OPERACIONES EN VUELOS PRIVADOS, ",$T$1)</f>
        <v>VOLUMEN DE OPERACIONES EN VUELOS PRIVADOS, ENE-MAR 2026</v>
      </c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5"/>
    </row>
    <row r="182" spans="1:18" x14ac:dyDescent="0.55000000000000004">
      <c r="C182" s="96" t="s">
        <v>11</v>
      </c>
      <c r="D182" s="47" t="s">
        <v>12</v>
      </c>
      <c r="E182" s="48"/>
      <c r="F182" s="48" t="s">
        <v>13</v>
      </c>
      <c r="G182" s="48" t="s">
        <v>14</v>
      </c>
      <c r="H182" s="48" t="s">
        <v>15</v>
      </c>
      <c r="I182" s="48" t="s">
        <v>16</v>
      </c>
      <c r="J182" s="48" t="s">
        <v>17</v>
      </c>
      <c r="K182" s="48" t="s">
        <v>18</v>
      </c>
      <c r="L182" s="48" t="s">
        <v>19</v>
      </c>
      <c r="M182" s="48" t="s">
        <v>20</v>
      </c>
      <c r="N182" s="48" t="s">
        <v>21</v>
      </c>
      <c r="O182" s="48" t="s">
        <v>22</v>
      </c>
      <c r="P182" s="48" t="s">
        <v>23</v>
      </c>
      <c r="Q182" s="48" t="s">
        <v>24</v>
      </c>
      <c r="R182" s="72" t="s">
        <v>25</v>
      </c>
    </row>
    <row r="183" spans="1:18" x14ac:dyDescent="0.55000000000000004">
      <c r="A183" s="1" t="s">
        <v>55</v>
      </c>
      <c r="C183" s="73"/>
      <c r="D183" s="80" t="s">
        <v>26</v>
      </c>
      <c r="E183" s="27"/>
      <c r="F183" s="49">
        <v>2669</v>
      </c>
      <c r="G183" s="49">
        <f>+VLOOKUP(CONCATENATE($A183,$D183),[1]Transparencia!$AH$8:$AV$40,[1]Transparencia!AL$5,0)</f>
        <v>2540</v>
      </c>
      <c r="H183" s="49">
        <f>+VLOOKUP(CONCATENATE($A183,$D183),[1]Transparencia!$AH$8:$AV$40,[1]Transparencia!AM$5,0)</f>
        <v>2897</v>
      </c>
      <c r="I183" s="49"/>
      <c r="J183" s="49"/>
      <c r="K183" s="49"/>
      <c r="L183" s="49"/>
      <c r="M183" s="49"/>
      <c r="N183" s="49"/>
      <c r="O183" s="49"/>
      <c r="P183" s="49"/>
      <c r="Q183" s="49"/>
      <c r="R183" s="50">
        <f>SUM(F183:Q183)</f>
        <v>8106</v>
      </c>
    </row>
    <row r="184" spans="1:18" x14ac:dyDescent="0.55000000000000004">
      <c r="A184" s="1" t="s">
        <v>55</v>
      </c>
      <c r="C184" s="51" t="s">
        <v>56</v>
      </c>
      <c r="D184" s="81" t="s">
        <v>28</v>
      </c>
      <c r="E184" s="24"/>
      <c r="F184" s="52">
        <v>2843</v>
      </c>
      <c r="G184" s="52">
        <f>+VLOOKUP(CONCATENATE($A184,$D184),[1]Transparencia!$AH$8:$AV$40,[1]Transparencia!AL$5,0)</f>
        <v>2596</v>
      </c>
      <c r="H184" s="52">
        <f>+VLOOKUP(CONCATENATE($A184,$D184),[1]Transparencia!$AH$8:$AV$40,[1]Transparencia!AM$5,0)</f>
        <v>3021</v>
      </c>
      <c r="I184" s="52"/>
      <c r="J184" s="52"/>
      <c r="K184" s="52"/>
      <c r="L184" s="52"/>
      <c r="M184" s="52"/>
      <c r="N184" s="52"/>
      <c r="O184" s="52"/>
      <c r="P184" s="52"/>
      <c r="Q184" s="52"/>
      <c r="R184" s="53">
        <f>SUM(F184:Q184)</f>
        <v>8460</v>
      </c>
    </row>
    <row r="185" spans="1:18" x14ac:dyDescent="0.55000000000000004">
      <c r="A185" s="1" t="str">
        <f>+CONCATENATE(A184," ")</f>
        <v xml:space="preserve">Privado </v>
      </c>
      <c r="C185" s="32"/>
      <c r="D185" s="55" t="s">
        <v>33</v>
      </c>
      <c r="E185" s="55"/>
      <c r="F185" s="56">
        <f t="shared" ref="F185" si="31">SUM(F183:F184)</f>
        <v>5512</v>
      </c>
      <c r="G185" s="56">
        <f>SUM(G183:G184)</f>
        <v>5136</v>
      </c>
      <c r="H185" s="56">
        <f>SUM(H183:H184)</f>
        <v>5918</v>
      </c>
      <c r="I185" s="56">
        <f t="shared" ref="I185:R185" si="32">SUM(I183:I184)</f>
        <v>0</v>
      </c>
      <c r="J185" s="56">
        <f t="shared" si="32"/>
        <v>0</v>
      </c>
      <c r="K185" s="56">
        <f t="shared" si="32"/>
        <v>0</v>
      </c>
      <c r="L185" s="56">
        <f t="shared" si="32"/>
        <v>0</v>
      </c>
      <c r="M185" s="56">
        <f t="shared" si="32"/>
        <v>0</v>
      </c>
      <c r="N185" s="56">
        <f t="shared" si="32"/>
        <v>0</v>
      </c>
      <c r="O185" s="56">
        <f t="shared" si="32"/>
        <v>0</v>
      </c>
      <c r="P185" s="56">
        <f t="shared" si="32"/>
        <v>0</v>
      </c>
      <c r="Q185" s="56">
        <f t="shared" si="32"/>
        <v>0</v>
      </c>
      <c r="R185" s="57">
        <f t="shared" si="32"/>
        <v>16566</v>
      </c>
    </row>
    <row r="186" spans="1:18" x14ac:dyDescent="0.55000000000000004">
      <c r="G186" s="101"/>
    </row>
    <row r="187" spans="1:18" x14ac:dyDescent="0.55000000000000004">
      <c r="C187" s="123" t="str">
        <f>CONCATENATE("VOLUMEN DE OPERACIONES EN VUELOS DOMÉSTICOS, ",$T$1)</f>
        <v>VOLUMEN DE OPERACIONES EN VUELOS DOMÉSTICOS, ENE-MAR 2026</v>
      </c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5"/>
    </row>
    <row r="188" spans="1:18" x14ac:dyDescent="0.55000000000000004">
      <c r="C188" s="96" t="s">
        <v>11</v>
      </c>
      <c r="D188" s="97" t="s">
        <v>12</v>
      </c>
      <c r="E188" s="98"/>
      <c r="F188" s="98" t="s">
        <v>13</v>
      </c>
      <c r="G188" s="98" t="s">
        <v>14</v>
      </c>
      <c r="H188" s="98" t="s">
        <v>15</v>
      </c>
      <c r="I188" s="98" t="s">
        <v>16</v>
      </c>
      <c r="J188" s="98" t="s">
        <v>17</v>
      </c>
      <c r="K188" s="98" t="s">
        <v>18</v>
      </c>
      <c r="L188" s="98" t="s">
        <v>19</v>
      </c>
      <c r="M188" s="98" t="s">
        <v>20</v>
      </c>
      <c r="N188" s="98" t="s">
        <v>21</v>
      </c>
      <c r="O188" s="98" t="s">
        <v>22</v>
      </c>
      <c r="P188" s="98" t="s">
        <v>23</v>
      </c>
      <c r="Q188" s="98" t="s">
        <v>24</v>
      </c>
      <c r="R188" s="96" t="s">
        <v>25</v>
      </c>
    </row>
    <row r="189" spans="1:18" x14ac:dyDescent="0.55000000000000004">
      <c r="A189" s="1" t="s">
        <v>57</v>
      </c>
      <c r="C189" s="73"/>
      <c r="D189" s="81" t="s">
        <v>26</v>
      </c>
      <c r="E189" s="24"/>
      <c r="F189" s="52">
        <v>53</v>
      </c>
      <c r="G189" s="52">
        <f>+VLOOKUP(CONCATENATE($A189,$D189),[1]Transparencia!$AH$8:$AV$40,[1]Transparencia!AL$5,0)</f>
        <v>53</v>
      </c>
      <c r="H189" s="52">
        <f>+VLOOKUP(CONCATENATE($A189,$D189),[1]Transparencia!$AH$8:$AV$40,[1]Transparencia!AM$5,0)</f>
        <v>82</v>
      </c>
      <c r="I189" s="52"/>
      <c r="J189" s="52"/>
      <c r="K189" s="52"/>
      <c r="L189" s="52"/>
      <c r="M189" s="52"/>
      <c r="N189" s="52"/>
      <c r="O189" s="52"/>
      <c r="P189" s="52"/>
      <c r="Q189" s="52"/>
      <c r="R189" s="53">
        <f>SUM(F189:Q189)</f>
        <v>188</v>
      </c>
    </row>
    <row r="190" spans="1:18" x14ac:dyDescent="0.55000000000000004">
      <c r="A190" s="1" t="s">
        <v>57</v>
      </c>
      <c r="C190" s="51" t="s">
        <v>58</v>
      </c>
      <c r="D190" s="81" t="s">
        <v>28</v>
      </c>
      <c r="E190" s="24"/>
      <c r="F190" s="52">
        <v>52</v>
      </c>
      <c r="G190" s="52">
        <f>+VLOOKUP(CONCATENATE($A190,$D190),[1]Transparencia!$AH$8:$AV$40,[1]Transparencia!AL$5,0)</f>
        <v>50</v>
      </c>
      <c r="H190" s="52">
        <f>+VLOOKUP(CONCATENATE($A190,$D190),[1]Transparencia!$AH$8:$AV$40,[1]Transparencia!AM$5,0)</f>
        <v>78</v>
      </c>
      <c r="I190" s="52"/>
      <c r="J190" s="52"/>
      <c r="K190" s="52"/>
      <c r="L190" s="52"/>
      <c r="M190" s="52"/>
      <c r="N190" s="52"/>
      <c r="O190" s="52"/>
      <c r="P190" s="52"/>
      <c r="Q190" s="52"/>
      <c r="R190" s="53">
        <f>SUM(F190:Q190)</f>
        <v>180</v>
      </c>
    </row>
    <row r="191" spans="1:18" x14ac:dyDescent="0.55000000000000004">
      <c r="A191" s="1" t="str">
        <f>+CONCATENATE(A190," ")</f>
        <v xml:space="preserve">Domestico </v>
      </c>
      <c r="C191" s="32"/>
      <c r="D191" s="55" t="s">
        <v>33</v>
      </c>
      <c r="E191" s="55"/>
      <c r="F191" s="56">
        <f t="shared" ref="F191" si="33">SUM(F189:F190)</f>
        <v>105</v>
      </c>
      <c r="G191" s="56">
        <f>SUM(G189:G190)</f>
        <v>103</v>
      </c>
      <c r="H191" s="56">
        <f>SUM(H189:H190)</f>
        <v>160</v>
      </c>
      <c r="I191" s="56">
        <f t="shared" ref="I191" si="34">SUM(I189:I190)</f>
        <v>0</v>
      </c>
      <c r="J191" s="56">
        <f t="shared" ref="J191" si="35">SUM(J189:J190)</f>
        <v>0</v>
      </c>
      <c r="K191" s="56">
        <f t="shared" ref="K191" si="36">SUM(K189:K190)</f>
        <v>0</v>
      </c>
      <c r="L191" s="56">
        <f t="shared" ref="L191" si="37">SUM(L189:L190)</f>
        <v>0</v>
      </c>
      <c r="M191" s="56">
        <f t="shared" ref="M191" si="38">SUM(M189:M190)</f>
        <v>0</v>
      </c>
      <c r="N191" s="56">
        <f t="shared" ref="N191" si="39">SUM(N189:N190)</f>
        <v>0</v>
      </c>
      <c r="O191" s="56">
        <f t="shared" ref="O191" si="40">SUM(O189:O190)</f>
        <v>0</v>
      </c>
      <c r="P191" s="56">
        <f t="shared" ref="P191" si="41">SUM(P189:P190)</f>
        <v>0</v>
      </c>
      <c r="Q191" s="56">
        <f t="shared" ref="Q191" si="42">SUM(Q189:Q190)</f>
        <v>0</v>
      </c>
      <c r="R191" s="57">
        <f t="shared" ref="R191" si="43">SUM(R189:R190)</f>
        <v>368</v>
      </c>
    </row>
    <row r="192" spans="1:18" x14ac:dyDescent="0.55000000000000004">
      <c r="C192" s="24"/>
      <c r="D192" s="24"/>
      <c r="E192" s="24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3"/>
    </row>
    <row r="193" spans="1:18" x14ac:dyDescent="0.55000000000000004">
      <c r="C193" s="123" t="str">
        <f>CONCATENATE("VOLUMEN DE OPERACIONES EN VUELOS DE CARGA REGULAR, ",$T$1)</f>
        <v>VOLUMEN DE OPERACIONES EN VUELOS DE CARGA REGULAR, ENE-MAR 2026</v>
      </c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5"/>
    </row>
    <row r="194" spans="1:18" x14ac:dyDescent="0.55000000000000004">
      <c r="C194" s="96" t="s">
        <v>11</v>
      </c>
      <c r="D194" s="97" t="s">
        <v>12</v>
      </c>
      <c r="E194" s="98"/>
      <c r="F194" s="98" t="s">
        <v>13</v>
      </c>
      <c r="G194" s="98" t="s">
        <v>14</v>
      </c>
      <c r="H194" s="98" t="s">
        <v>15</v>
      </c>
      <c r="I194" s="98" t="s">
        <v>16</v>
      </c>
      <c r="J194" s="98" t="s">
        <v>17</v>
      </c>
      <c r="K194" s="98" t="s">
        <v>18</v>
      </c>
      <c r="L194" s="98" t="s">
        <v>19</v>
      </c>
      <c r="M194" s="98" t="s">
        <v>20</v>
      </c>
      <c r="N194" s="98" t="s">
        <v>21</v>
      </c>
      <c r="O194" s="98" t="s">
        <v>22</v>
      </c>
      <c r="P194" s="98" t="s">
        <v>23</v>
      </c>
      <c r="Q194" s="98" t="s">
        <v>24</v>
      </c>
      <c r="R194" s="96" t="s">
        <v>25</v>
      </c>
    </row>
    <row r="195" spans="1:18" x14ac:dyDescent="0.55000000000000004">
      <c r="A195" s="1" t="s">
        <v>59</v>
      </c>
      <c r="C195" s="129" t="s">
        <v>60</v>
      </c>
      <c r="D195" s="81" t="s">
        <v>26</v>
      </c>
      <c r="E195" s="24"/>
      <c r="F195" s="52">
        <v>79</v>
      </c>
      <c r="G195" s="52">
        <f>+VLOOKUP(CONCATENATE($A195,$D195),[1]Transparencia!$AH$8:$AV$40,[1]Transparencia!AL$5,0)</f>
        <v>97</v>
      </c>
      <c r="H195" s="52">
        <f>+VLOOKUP(CONCATENATE($A195,$D195),[1]Transparencia!$AH$8:$AV$40,[1]Transparencia!AM$5,0)</f>
        <v>101</v>
      </c>
      <c r="I195" s="52"/>
      <c r="J195" s="52"/>
      <c r="K195" s="52"/>
      <c r="L195" s="52"/>
      <c r="M195" s="52"/>
      <c r="N195" s="52"/>
      <c r="O195" s="52"/>
      <c r="P195" s="52"/>
      <c r="Q195" s="52"/>
      <c r="R195" s="53">
        <f>SUM(F195:Q195)</f>
        <v>277</v>
      </c>
    </row>
    <row r="196" spans="1:18" x14ac:dyDescent="0.55000000000000004">
      <c r="A196" s="1" t="s">
        <v>59</v>
      </c>
      <c r="C196" s="130"/>
      <c r="D196" s="81" t="s">
        <v>28</v>
      </c>
      <c r="E196" s="24"/>
      <c r="F196" s="52">
        <v>79</v>
      </c>
      <c r="G196" s="52">
        <f>+VLOOKUP(CONCATENATE($A196,$D196),[1]Transparencia!$AH$8:$AV$40,[1]Transparencia!AL$5,0)</f>
        <v>96</v>
      </c>
      <c r="H196" s="52">
        <f>+VLOOKUP(CONCATENATE($A196,$D196),[1]Transparencia!$AH$8:$AV$40,[1]Transparencia!AM$5,0)</f>
        <v>102</v>
      </c>
      <c r="I196" s="52"/>
      <c r="J196" s="52"/>
      <c r="K196" s="52"/>
      <c r="L196" s="52"/>
      <c r="M196" s="52"/>
      <c r="N196" s="52"/>
      <c r="O196" s="52"/>
      <c r="P196" s="52"/>
      <c r="Q196" s="52"/>
      <c r="R196" s="53">
        <f>SUM(F196:Q196)</f>
        <v>277</v>
      </c>
    </row>
    <row r="197" spans="1:18" x14ac:dyDescent="0.55000000000000004">
      <c r="A197" s="1" t="str">
        <f>+CONCATENATE(A196," ")</f>
        <v xml:space="preserve">Carga Regular </v>
      </c>
      <c r="C197" s="131"/>
      <c r="D197" s="55" t="s">
        <v>33</v>
      </c>
      <c r="E197" s="55"/>
      <c r="F197" s="56">
        <f t="shared" ref="F197" si="44">SUM(F195:F196)</f>
        <v>158</v>
      </c>
      <c r="G197" s="56">
        <f>SUM(G195:G196)</f>
        <v>193</v>
      </c>
      <c r="H197" s="56">
        <f>SUM(H195:H196)</f>
        <v>203</v>
      </c>
      <c r="I197" s="56">
        <f t="shared" ref="I197" si="45">SUM(I195:I196)</f>
        <v>0</v>
      </c>
      <c r="J197" s="56">
        <f t="shared" ref="J197" si="46">SUM(J195:J196)</f>
        <v>0</v>
      </c>
      <c r="K197" s="56">
        <f t="shared" ref="K197" si="47">SUM(K195:K196)</f>
        <v>0</v>
      </c>
      <c r="L197" s="56">
        <f t="shared" ref="L197" si="48">SUM(L195:L196)</f>
        <v>0</v>
      </c>
      <c r="M197" s="56">
        <f t="shared" ref="M197" si="49">SUM(M195:M196)</f>
        <v>0</v>
      </c>
      <c r="N197" s="56">
        <f t="shared" ref="N197" si="50">SUM(N195:N196)</f>
        <v>0</v>
      </c>
      <c r="O197" s="56">
        <f t="shared" ref="O197" si="51">SUM(O195:O196)</f>
        <v>0</v>
      </c>
      <c r="P197" s="56">
        <f t="shared" ref="P197" si="52">SUM(P195:P196)</f>
        <v>0</v>
      </c>
      <c r="Q197" s="56">
        <f t="shared" ref="Q197" si="53">SUM(Q195:Q196)</f>
        <v>0</v>
      </c>
      <c r="R197" s="57">
        <f t="shared" ref="R197" si="54">SUM(R195:R196)</f>
        <v>554</v>
      </c>
    </row>
    <row r="199" spans="1:18" x14ac:dyDescent="0.55000000000000004">
      <c r="C199" s="123" t="str">
        <f>CONCATENATE("VOLUMEN DE OPERACIONES EN VUELOS DE CARGA CHARTER, ",$T$1)</f>
        <v>VOLUMEN DE OPERACIONES EN VUELOS DE CARGA CHARTER, ENE-MAR 2026</v>
      </c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5"/>
    </row>
    <row r="200" spans="1:18" x14ac:dyDescent="0.55000000000000004">
      <c r="C200" s="96" t="s">
        <v>11</v>
      </c>
      <c r="D200" s="97" t="s">
        <v>12</v>
      </c>
      <c r="E200" s="98"/>
      <c r="F200" s="98" t="s">
        <v>13</v>
      </c>
      <c r="G200" s="98" t="s">
        <v>14</v>
      </c>
      <c r="H200" s="98" t="s">
        <v>15</v>
      </c>
      <c r="I200" s="98" t="s">
        <v>16</v>
      </c>
      <c r="J200" s="98" t="s">
        <v>17</v>
      </c>
      <c r="K200" s="98" t="s">
        <v>18</v>
      </c>
      <c r="L200" s="98" t="s">
        <v>19</v>
      </c>
      <c r="M200" s="98" t="s">
        <v>20</v>
      </c>
      <c r="N200" s="98" t="s">
        <v>21</v>
      </c>
      <c r="O200" s="98" t="s">
        <v>22</v>
      </c>
      <c r="P200" s="98" t="s">
        <v>23</v>
      </c>
      <c r="Q200" s="98" t="s">
        <v>24</v>
      </c>
      <c r="R200" s="96" t="s">
        <v>25</v>
      </c>
    </row>
    <row r="201" spans="1:18" x14ac:dyDescent="0.55000000000000004">
      <c r="A201" s="1" t="s">
        <v>61</v>
      </c>
      <c r="C201" s="129" t="s">
        <v>62</v>
      </c>
      <c r="D201" s="81" t="s">
        <v>26</v>
      </c>
      <c r="E201" s="24"/>
      <c r="F201" s="89">
        <v>133</v>
      </c>
      <c r="G201" s="89">
        <f>+VLOOKUP(CONCATENATE($A201,$D201),[1]Transparencia!$AH$8:$AV$40,[1]Transparencia!AL$5,0)</f>
        <v>161</v>
      </c>
      <c r="H201" s="89">
        <f>+VLOOKUP(CONCATENATE($A201,$D201),[1]Transparencia!$AH$8:$AV$40,[1]Transparencia!AM$5,0)</f>
        <v>173</v>
      </c>
      <c r="I201" s="52"/>
      <c r="J201" s="52"/>
      <c r="K201" s="52"/>
      <c r="L201" s="52"/>
      <c r="M201" s="52"/>
      <c r="N201" s="52"/>
      <c r="O201" s="52"/>
      <c r="P201" s="52"/>
      <c r="Q201" s="52"/>
      <c r="R201" s="53">
        <f>SUM(F201:Q201)</f>
        <v>467</v>
      </c>
    </row>
    <row r="202" spans="1:18" x14ac:dyDescent="0.55000000000000004">
      <c r="A202" s="1" t="s">
        <v>61</v>
      </c>
      <c r="C202" s="130"/>
      <c r="D202" s="81" t="s">
        <v>28</v>
      </c>
      <c r="E202" s="24"/>
      <c r="F202" s="89">
        <v>134</v>
      </c>
      <c r="G202" s="89">
        <f>+VLOOKUP(CONCATENATE($A202,$D202),[1]Transparencia!$AH$8:$AV$40,[1]Transparencia!AL$5,0)</f>
        <v>159</v>
      </c>
      <c r="H202" s="89">
        <f>+VLOOKUP(CONCATENATE($A202,$D202),[1]Transparencia!$AH$8:$AV$40,[1]Transparencia!AM$5,0)</f>
        <v>175</v>
      </c>
      <c r="I202" s="52"/>
      <c r="J202" s="52"/>
      <c r="K202" s="52"/>
      <c r="L202" s="52"/>
      <c r="M202" s="52"/>
      <c r="N202" s="52"/>
      <c r="O202" s="52"/>
      <c r="P202" s="52"/>
      <c r="Q202" s="52"/>
      <c r="R202" s="53">
        <f>SUM(F202:Q202)</f>
        <v>468</v>
      </c>
    </row>
    <row r="203" spans="1:18" x14ac:dyDescent="0.55000000000000004">
      <c r="A203" s="1" t="str">
        <f>+CONCATENATE(A202," ")</f>
        <v xml:space="preserve">Carga Charter </v>
      </c>
      <c r="C203" s="131"/>
      <c r="D203" s="55" t="s">
        <v>33</v>
      </c>
      <c r="E203" s="55"/>
      <c r="F203" s="90">
        <f t="shared" ref="F203" si="55">SUM(F201:F202)</f>
        <v>267</v>
      </c>
      <c r="G203" s="90">
        <f>SUM(G201:G202)</f>
        <v>320</v>
      </c>
      <c r="H203" s="90">
        <f>SUM(H201:H202)</f>
        <v>348</v>
      </c>
      <c r="I203" s="56">
        <f t="shared" ref="I203" si="56">SUM(I201:I202)</f>
        <v>0</v>
      </c>
      <c r="J203" s="56">
        <f t="shared" ref="J203" si="57">SUM(J201:J202)</f>
        <v>0</v>
      </c>
      <c r="K203" s="56">
        <f t="shared" ref="K203" si="58">SUM(K201:K202)</f>
        <v>0</v>
      </c>
      <c r="L203" s="56">
        <f t="shared" ref="L203" si="59">SUM(L201:L202)</f>
        <v>0</v>
      </c>
      <c r="M203" s="56">
        <f t="shared" ref="M203" si="60">SUM(M201:M202)</f>
        <v>0</v>
      </c>
      <c r="N203" s="56">
        <f t="shared" ref="N203" si="61">SUM(N201:N202)</f>
        <v>0</v>
      </c>
      <c r="O203" s="56">
        <f t="shared" ref="O203" si="62">SUM(O201:O202)</f>
        <v>0</v>
      </c>
      <c r="P203" s="56">
        <f t="shared" ref="P203" si="63">SUM(P201:P202)</f>
        <v>0</v>
      </c>
      <c r="Q203" s="56">
        <f t="shared" ref="Q203" si="64">SUM(Q201:Q202)</f>
        <v>0</v>
      </c>
      <c r="R203" s="57">
        <f t="shared" ref="R203" si="65">SUM(R201:R202)</f>
        <v>935</v>
      </c>
    </row>
    <row r="204" spans="1:18" x14ac:dyDescent="0.55000000000000004">
      <c r="C204" s="67"/>
      <c r="D204" s="24"/>
      <c r="E204" s="24"/>
      <c r="F204" s="70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3"/>
    </row>
    <row r="207" spans="1:18" ht="23.25" x14ac:dyDescent="0.55000000000000004"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</row>
    <row r="208" spans="1:18" x14ac:dyDescent="0.55000000000000004">
      <c r="C208" s="20" t="s">
        <v>63</v>
      </c>
    </row>
    <row r="209" spans="3:25" x14ac:dyDescent="0.55000000000000004">
      <c r="C209" s="18" t="s">
        <v>64</v>
      </c>
      <c r="I209" s="128"/>
      <c r="J209" s="128"/>
      <c r="K209" s="128"/>
      <c r="L209" s="128"/>
      <c r="N209" s="128"/>
      <c r="O209" s="128"/>
      <c r="P209" s="128"/>
      <c r="Q209" s="128"/>
    </row>
    <row r="210" spans="3:25" x14ac:dyDescent="0.55000000000000004">
      <c r="C210" s="18" t="s">
        <v>65</v>
      </c>
    </row>
    <row r="211" spans="3:25" x14ac:dyDescent="0.55000000000000004">
      <c r="C211" s="18" t="s">
        <v>66</v>
      </c>
    </row>
    <row r="212" spans="3:25" x14ac:dyDescent="0.55000000000000004">
      <c r="C212" s="18" t="s">
        <v>67</v>
      </c>
    </row>
    <row r="213" spans="3:25" ht="23.25" x14ac:dyDescent="0.65">
      <c r="C213" s="18" t="s">
        <v>68</v>
      </c>
      <c r="I213" s="127"/>
      <c r="J213" s="127"/>
      <c r="K213" s="127"/>
      <c r="L213" s="127"/>
      <c r="M213" s="74"/>
      <c r="N213" s="127"/>
      <c r="O213" s="127"/>
      <c r="P213" s="127"/>
      <c r="Q213" s="127"/>
      <c r="R213" s="46"/>
      <c r="S213" s="12"/>
    </row>
    <row r="214" spans="3:25" ht="23.25" x14ac:dyDescent="0.55000000000000004">
      <c r="C214" s="18" t="s">
        <v>69</v>
      </c>
      <c r="I214" s="126"/>
      <c r="J214" s="126"/>
      <c r="K214" s="126"/>
      <c r="L214" s="126"/>
      <c r="N214" s="126"/>
      <c r="O214" s="126"/>
      <c r="P214" s="126"/>
      <c r="Q214" s="126"/>
      <c r="R214" s="46"/>
      <c r="T214" s="10"/>
      <c r="V214" s="10"/>
      <c r="W214" s="10"/>
    </row>
    <row r="215" spans="3:25" ht="23.25" x14ac:dyDescent="0.65">
      <c r="C215" s="18" t="s">
        <v>70</v>
      </c>
      <c r="N215" s="75"/>
      <c r="O215" s="75"/>
      <c r="P215" s="75"/>
      <c r="Q215" s="75"/>
      <c r="R215" s="46"/>
      <c r="S215" s="11"/>
      <c r="U215" s="10"/>
    </row>
    <row r="216" spans="3:25" ht="23.25" x14ac:dyDescent="0.55000000000000004">
      <c r="R216" s="46"/>
      <c r="T216" s="13"/>
      <c r="V216" s="13"/>
      <c r="W216" s="13"/>
      <c r="X216" s="13"/>
      <c r="Y216" s="13"/>
    </row>
    <row r="217" spans="3:25" ht="36.6" customHeight="1" x14ac:dyDescent="0.55000000000000004">
      <c r="C217" s="135" t="s">
        <v>71</v>
      </c>
      <c r="D217" s="135"/>
      <c r="E217" s="135"/>
      <c r="F217" s="135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U217" s="13"/>
    </row>
    <row r="220" spans="3:25" ht="21.75" x14ac:dyDescent="0.55000000000000004">
      <c r="C220" s="76"/>
    </row>
    <row r="222" spans="3:25" x14ac:dyDescent="0.55000000000000004">
      <c r="C222"/>
    </row>
  </sheetData>
  <mergeCells count="27">
    <mergeCell ref="C5:R5"/>
    <mergeCell ref="C139:R139"/>
    <mergeCell ref="C217:R217"/>
    <mergeCell ref="F7:R7"/>
    <mergeCell ref="C7:D7"/>
    <mergeCell ref="C18:D18"/>
    <mergeCell ref="F18:R18"/>
    <mergeCell ref="C28:R28"/>
    <mergeCell ref="C193:R193"/>
    <mergeCell ref="C39:R39"/>
    <mergeCell ref="C199:R199"/>
    <mergeCell ref="C46:R46"/>
    <mergeCell ref="C92:R92"/>
    <mergeCell ref="C48:R48"/>
    <mergeCell ref="C94:R94"/>
    <mergeCell ref="C181:R181"/>
    <mergeCell ref="C138:R138"/>
    <mergeCell ref="C187:R187"/>
    <mergeCell ref="I214:L214"/>
    <mergeCell ref="N214:Q214"/>
    <mergeCell ref="I213:L213"/>
    <mergeCell ref="N213:Q213"/>
    <mergeCell ref="C207:R207"/>
    <mergeCell ref="I209:L209"/>
    <mergeCell ref="N209:Q209"/>
    <mergeCell ref="C195:C197"/>
    <mergeCell ref="C201:C203"/>
  </mergeCells>
  <phoneticPr fontId="2" type="noConversion"/>
  <printOptions horizontalCentered="1" verticalCentered="1"/>
  <pageMargins left="0.11811023622047245" right="0.11811023622047245" top="0.15748031496062992" bottom="0.15748031496062992" header="0.31496062992125984" footer="0.31496062992125984"/>
  <pageSetup scale="68" orientation="landscape" r:id="rId1"/>
  <headerFooter alignWithMargins="0"/>
  <rowBreaks count="4" manualBreakCount="4">
    <brk id="45" min="2" max="16" man="1"/>
    <brk id="91" min="2" max="17" man="1"/>
    <brk id="137" min="2" max="17" man="1"/>
    <brk id="179" min="2" max="16" man="1"/>
  </rowBreaks>
  <colBreaks count="1" manualBreakCount="1">
    <brk id="18" max="256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9D63-79BF-4E0A-B82B-4998B99662F2}">
  <dimension ref="A1:CG53"/>
  <sheetViews>
    <sheetView workbookViewId="0">
      <selection activeCell="AQ38" sqref="AQ38"/>
    </sheetView>
  </sheetViews>
  <sheetFormatPr baseColWidth="10" defaultColWidth="11.42578125" defaultRowHeight="15" outlineLevelCol="1" x14ac:dyDescent="0.25"/>
  <cols>
    <col min="1" max="1" width="14.5703125" style="109" bestFit="1" customWidth="1"/>
    <col min="2" max="2" width="15" style="110" bestFit="1" customWidth="1"/>
    <col min="3" max="4" width="10" style="108" hidden="1" customWidth="1" outlineLevel="1"/>
    <col min="5" max="5" width="11.7109375" style="108" hidden="1" customWidth="1" outlineLevel="1"/>
    <col min="6" max="13" width="10" style="108" hidden="1" customWidth="1" outlineLevel="1"/>
    <col min="14" max="14" width="11.7109375" style="108" hidden="1" customWidth="1" outlineLevel="1"/>
    <col min="15" max="15" width="18.7109375" style="108" bestFit="1" customWidth="1" collapsed="1"/>
    <col min="16" max="16" width="2.28515625" style="108" customWidth="1"/>
    <col min="17" max="28" width="8.85546875" style="108" hidden="1" customWidth="1" outlineLevel="1"/>
    <col min="29" max="29" width="17.5703125" style="108" bestFit="1" customWidth="1" collapsed="1"/>
    <col min="30" max="30" width="2.28515625" style="108" customWidth="1"/>
    <col min="31" max="33" width="11.7109375" style="108" customWidth="1" outlineLevel="1"/>
    <col min="34" max="38" width="5.5703125" style="108" customWidth="1" outlineLevel="1"/>
    <col min="39" max="39" width="6" style="108" customWidth="1" outlineLevel="1"/>
    <col min="40" max="42" width="5.5703125" style="108" customWidth="1" outlineLevel="1"/>
    <col min="43" max="43" width="11.85546875" style="108" bestFit="1" customWidth="1"/>
    <col min="44" max="44" width="8.85546875" style="108" bestFit="1" customWidth="1"/>
    <col min="45" max="45" width="11.7109375" style="108" hidden="1" customWidth="1" outlineLevel="1"/>
    <col min="46" max="46" width="10" style="108" hidden="1" customWidth="1" outlineLevel="1"/>
    <col min="47" max="47" width="6.7109375" style="108" hidden="1" customWidth="1" outlineLevel="1"/>
    <col min="48" max="48" width="5.7109375" style="108" hidden="1" customWidth="1" outlineLevel="1"/>
    <col min="49" max="49" width="6.7109375" style="108" hidden="1" customWidth="1" outlineLevel="1"/>
    <col min="50" max="50" width="6.140625" style="108" hidden="1" customWidth="1" outlineLevel="1"/>
    <col min="51" max="51" width="5.7109375" style="108" hidden="1" customWidth="1" outlineLevel="1"/>
    <col min="52" max="52" width="6.7109375" style="108" hidden="1" customWidth="1" outlineLevel="1"/>
    <col min="53" max="53" width="7.28515625" style="108" hidden="1" customWidth="1" outlineLevel="1"/>
    <col min="54" max="54" width="6.5703125" style="108" hidden="1" customWidth="1" outlineLevel="1"/>
    <col min="55" max="55" width="6.7109375" style="108" hidden="1" customWidth="1" outlineLevel="1"/>
    <col min="56" max="56" width="5.85546875" style="108" hidden="1" customWidth="1" outlineLevel="1"/>
    <col min="57" max="57" width="18.7109375" style="108" bestFit="1" customWidth="1" collapsed="1"/>
    <col min="58" max="58" width="2.28515625" style="108" customWidth="1"/>
    <col min="59" max="60" width="8.85546875" style="108" hidden="1" customWidth="1" outlineLevel="1"/>
    <col min="61" max="61" width="6.7109375" style="108" hidden="1" customWidth="1" outlineLevel="1"/>
    <col min="62" max="62" width="5.7109375" style="108" hidden="1" customWidth="1" outlineLevel="1"/>
    <col min="63" max="63" width="6.7109375" style="108" hidden="1" customWidth="1" outlineLevel="1"/>
    <col min="64" max="64" width="6.140625" style="108" hidden="1" customWidth="1" outlineLevel="1"/>
    <col min="65" max="65" width="5.7109375" style="108" hidden="1" customWidth="1" outlineLevel="1"/>
    <col min="66" max="66" width="6.7109375" style="108" hidden="1" customWidth="1" outlineLevel="1"/>
    <col min="67" max="67" width="7.28515625" style="108" hidden="1" customWidth="1" outlineLevel="1"/>
    <col min="68" max="68" width="6.5703125" style="108" hidden="1" customWidth="1" outlineLevel="1"/>
    <col min="69" max="69" width="6.7109375" style="108" hidden="1" customWidth="1" outlineLevel="1"/>
    <col min="70" max="70" width="5.85546875" style="108" hidden="1" customWidth="1" outlineLevel="1"/>
    <col min="71" max="71" width="17.5703125" style="108" bestFit="1" customWidth="1" collapsed="1"/>
    <col min="72" max="72" width="2.28515625" style="108" customWidth="1"/>
    <col min="73" max="74" width="11.7109375" style="108" hidden="1" customWidth="1" outlineLevel="1"/>
    <col min="75" max="75" width="5.28515625" style="108" hidden="1" customWidth="1" outlineLevel="1"/>
    <col min="76" max="76" width="4.42578125" style="108" hidden="1" customWidth="1" outlineLevel="1"/>
    <col min="77" max="77" width="5.28515625" style="108" hidden="1" customWidth="1" outlineLevel="1"/>
    <col min="78" max="78" width="4.7109375" style="108" hidden="1" customWidth="1" outlineLevel="1"/>
    <col min="79" max="79" width="4.42578125" style="108" hidden="1" customWidth="1" outlineLevel="1"/>
    <col min="80" max="80" width="5.42578125" style="108" hidden="1" customWidth="1" outlineLevel="1"/>
    <col min="81" max="81" width="6" style="108" hidden="1" customWidth="1" outlineLevel="1"/>
    <col min="82" max="82" width="5.28515625" style="108" hidden="1" customWidth="1" outlineLevel="1"/>
    <col min="83" max="83" width="5.42578125" style="108" hidden="1" customWidth="1" outlineLevel="1"/>
    <col min="84" max="84" width="4.5703125" style="108" hidden="1" customWidth="1" outlineLevel="1"/>
    <col min="85" max="85" width="11.85546875" style="108" bestFit="1" customWidth="1" collapsed="1"/>
    <col min="86" max="16384" width="11.42578125" style="108"/>
  </cols>
  <sheetData>
    <row r="1" spans="1:85" ht="15.75" x14ac:dyDescent="0.25">
      <c r="A1" s="141" t="s">
        <v>84</v>
      </c>
      <c r="B1" s="141"/>
    </row>
    <row r="4" spans="1:85" ht="30" x14ac:dyDescent="0.25">
      <c r="A4" s="111" t="s">
        <v>36</v>
      </c>
      <c r="B4" s="112" t="s">
        <v>12</v>
      </c>
      <c r="C4" s="108" t="s">
        <v>13</v>
      </c>
      <c r="D4" s="108" t="s">
        <v>14</v>
      </c>
      <c r="E4" s="108" t="s">
        <v>15</v>
      </c>
      <c r="F4" s="108" t="s">
        <v>16</v>
      </c>
      <c r="G4" s="108" t="s">
        <v>17</v>
      </c>
      <c r="H4" s="108" t="s">
        <v>18</v>
      </c>
      <c r="I4" s="108" t="s">
        <v>19</v>
      </c>
      <c r="J4" s="108" t="s">
        <v>20</v>
      </c>
      <c r="K4" s="108" t="s">
        <v>21</v>
      </c>
      <c r="L4" s="108" t="s">
        <v>22</v>
      </c>
      <c r="M4" s="108" t="s">
        <v>23</v>
      </c>
      <c r="N4" s="108" t="s">
        <v>24</v>
      </c>
      <c r="O4" s="113" t="s">
        <v>85</v>
      </c>
      <c r="Q4" s="108" t="s">
        <v>13</v>
      </c>
      <c r="R4" s="108" t="s">
        <v>14</v>
      </c>
      <c r="S4" s="108" t="s">
        <v>15</v>
      </c>
      <c r="T4" s="108" t="s">
        <v>16</v>
      </c>
      <c r="U4" s="108" t="s">
        <v>17</v>
      </c>
      <c r="V4" s="108" t="s">
        <v>18</v>
      </c>
      <c r="W4" s="108" t="s">
        <v>19</v>
      </c>
      <c r="X4" s="108" t="s">
        <v>20</v>
      </c>
      <c r="Y4" s="108" t="s">
        <v>21</v>
      </c>
      <c r="Z4" s="108" t="s">
        <v>22</v>
      </c>
      <c r="AA4" s="108" t="s">
        <v>23</v>
      </c>
      <c r="AB4" s="108" t="s">
        <v>24</v>
      </c>
      <c r="AC4" s="113" t="s">
        <v>86</v>
      </c>
      <c r="AE4" s="108" t="s">
        <v>13</v>
      </c>
      <c r="AF4" s="108" t="s">
        <v>14</v>
      </c>
      <c r="AG4" s="108" t="s">
        <v>15</v>
      </c>
      <c r="AH4" s="108" t="s">
        <v>16</v>
      </c>
      <c r="AI4" s="108" t="s">
        <v>17</v>
      </c>
      <c r="AJ4" s="108" t="s">
        <v>18</v>
      </c>
      <c r="AK4" s="108" t="s">
        <v>19</v>
      </c>
      <c r="AL4" s="108" t="s">
        <v>20</v>
      </c>
      <c r="AM4" s="108" t="s">
        <v>21</v>
      </c>
      <c r="AN4" s="108" t="s">
        <v>22</v>
      </c>
      <c r="AO4" s="108" t="s">
        <v>23</v>
      </c>
      <c r="AP4" s="108" t="s">
        <v>24</v>
      </c>
      <c r="AQ4" s="114" t="s">
        <v>87</v>
      </c>
      <c r="AS4" s="108" t="s">
        <v>13</v>
      </c>
      <c r="AT4" s="108" t="s">
        <v>14</v>
      </c>
      <c r="AU4" s="108" t="s">
        <v>15</v>
      </c>
      <c r="AV4" s="108" t="s">
        <v>16</v>
      </c>
      <c r="AW4" s="108" t="s">
        <v>17</v>
      </c>
      <c r="AX4" s="108" t="s">
        <v>18</v>
      </c>
      <c r="AY4" s="108" t="s">
        <v>19</v>
      </c>
      <c r="AZ4" s="108" t="s">
        <v>20</v>
      </c>
      <c r="BA4" s="108" t="s">
        <v>21</v>
      </c>
      <c r="BB4" s="108" t="s">
        <v>22</v>
      </c>
      <c r="BC4" s="108" t="s">
        <v>23</v>
      </c>
      <c r="BD4" s="108" t="s">
        <v>24</v>
      </c>
      <c r="BE4" s="113" t="s">
        <v>88</v>
      </c>
      <c r="BG4" s="108" t="s">
        <v>13</v>
      </c>
      <c r="BH4" s="108" t="s">
        <v>14</v>
      </c>
      <c r="BI4" s="108" t="s">
        <v>15</v>
      </c>
      <c r="BJ4" s="108" t="s">
        <v>16</v>
      </c>
      <c r="BK4" s="108" t="s">
        <v>17</v>
      </c>
      <c r="BL4" s="108" t="s">
        <v>18</v>
      </c>
      <c r="BM4" s="108" t="s">
        <v>19</v>
      </c>
      <c r="BN4" s="108" t="s">
        <v>20</v>
      </c>
      <c r="BO4" s="108" t="s">
        <v>21</v>
      </c>
      <c r="BP4" s="108" t="s">
        <v>22</v>
      </c>
      <c r="BQ4" s="108" t="s">
        <v>23</v>
      </c>
      <c r="BR4" s="108" t="s">
        <v>24</v>
      </c>
      <c r="BS4" s="113" t="s">
        <v>89</v>
      </c>
      <c r="BU4" s="108" t="s">
        <v>13</v>
      </c>
      <c r="BV4" s="108" t="s">
        <v>14</v>
      </c>
      <c r="BW4" s="108" t="s">
        <v>15</v>
      </c>
      <c r="BX4" s="108" t="s">
        <v>16</v>
      </c>
      <c r="BY4" s="108" t="s">
        <v>17</v>
      </c>
      <c r="BZ4" s="108" t="s">
        <v>18</v>
      </c>
      <c r="CA4" s="108" t="s">
        <v>19</v>
      </c>
      <c r="CB4" s="108" t="s">
        <v>20</v>
      </c>
      <c r="CC4" s="108" t="s">
        <v>21</v>
      </c>
      <c r="CD4" s="108" t="s">
        <v>22</v>
      </c>
      <c r="CE4" s="108" t="s">
        <v>23</v>
      </c>
      <c r="CF4" s="108" t="s">
        <v>24</v>
      </c>
      <c r="CG4" s="114" t="s">
        <v>25</v>
      </c>
    </row>
    <row r="5" spans="1:85" x14ac:dyDescent="0.25">
      <c r="B5" s="110" t="s">
        <v>26</v>
      </c>
      <c r="C5" s="115">
        <v>217069</v>
      </c>
      <c r="D5" s="115">
        <v>174829</v>
      </c>
      <c r="E5" s="115">
        <v>188731</v>
      </c>
      <c r="F5" s="115">
        <v>199030</v>
      </c>
      <c r="G5" s="115">
        <v>192003</v>
      </c>
      <c r="H5" s="115">
        <v>223072</v>
      </c>
      <c r="I5" s="115">
        <v>267868</v>
      </c>
      <c r="J5" s="115">
        <v>244213</v>
      </c>
      <c r="K5" s="115">
        <v>182251</v>
      </c>
      <c r="L5" s="115">
        <v>196853</v>
      </c>
      <c r="M5" s="115">
        <v>212960</v>
      </c>
      <c r="N5" s="115">
        <v>285126</v>
      </c>
      <c r="O5" s="115">
        <f>SUM(C5:N5)</f>
        <v>2584005</v>
      </c>
      <c r="Q5" s="115">
        <v>53</v>
      </c>
      <c r="R5" s="115">
        <v>970</v>
      </c>
      <c r="S5" s="115">
        <v>1027</v>
      </c>
      <c r="T5" s="115">
        <v>1462</v>
      </c>
      <c r="U5" s="115">
        <v>1145</v>
      </c>
      <c r="V5" s="115">
        <v>1235</v>
      </c>
      <c r="W5" s="115">
        <v>1950</v>
      </c>
      <c r="X5" s="115">
        <v>1668</v>
      </c>
      <c r="Y5" s="115">
        <v>1226</v>
      </c>
      <c r="Z5" s="115">
        <v>1189</v>
      </c>
      <c r="AA5" s="115">
        <v>1424</v>
      </c>
      <c r="AB5" s="115">
        <v>162</v>
      </c>
      <c r="AC5" s="115">
        <f>SUM(Q5:AB5)</f>
        <v>13511</v>
      </c>
      <c r="AE5" s="115">
        <f t="shared" ref="AE5:AG8" si="0">+C5+Q5</f>
        <v>217122</v>
      </c>
      <c r="AF5" s="115">
        <f t="shared" si="0"/>
        <v>175799</v>
      </c>
      <c r="AG5" s="120">
        <f t="shared" si="0"/>
        <v>189758</v>
      </c>
      <c r="AH5" s="120"/>
      <c r="AQ5" s="116">
        <f>SUM(AE5:AP5)</f>
        <v>582679</v>
      </c>
      <c r="AS5" s="115">
        <v>233104</v>
      </c>
      <c r="AT5" s="115">
        <v>187702</v>
      </c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>
        <f>SUM(AS5:BD5)</f>
        <v>420806</v>
      </c>
      <c r="BG5" s="115">
        <v>33</v>
      </c>
      <c r="BH5" s="115">
        <v>32</v>
      </c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>
        <f>SUM(BG5:BR5)</f>
        <v>65</v>
      </c>
      <c r="BU5" s="115">
        <f t="shared" ref="BU5:BV8" si="1">+AS5+BG5</f>
        <v>233137</v>
      </c>
      <c r="BV5" s="115">
        <f t="shared" si="1"/>
        <v>187734</v>
      </c>
      <c r="CG5" s="116">
        <f>SUM(BU5:CF5)</f>
        <v>420871</v>
      </c>
    </row>
    <row r="6" spans="1:85" x14ac:dyDescent="0.25">
      <c r="A6" s="109" t="s">
        <v>37</v>
      </c>
      <c r="B6" s="110" t="s">
        <v>28</v>
      </c>
      <c r="C6" s="115">
        <v>246071</v>
      </c>
      <c r="D6" s="115">
        <v>189387</v>
      </c>
      <c r="E6" s="115">
        <v>205703</v>
      </c>
      <c r="F6" s="115">
        <v>200015</v>
      </c>
      <c r="G6" s="115">
        <v>199928</v>
      </c>
      <c r="H6" s="115">
        <v>209807</v>
      </c>
      <c r="I6" s="115">
        <v>258051</v>
      </c>
      <c r="J6" s="115">
        <v>268933</v>
      </c>
      <c r="K6" s="115">
        <v>207450</v>
      </c>
      <c r="L6" s="115">
        <v>199189</v>
      </c>
      <c r="M6" s="115">
        <v>205340</v>
      </c>
      <c r="N6" s="115">
        <v>215080</v>
      </c>
      <c r="O6" s="115">
        <f>SUM(C6:N6)</f>
        <v>2604954</v>
      </c>
      <c r="Q6" s="115">
        <v>375</v>
      </c>
      <c r="R6" s="115">
        <v>971</v>
      </c>
      <c r="S6" s="115">
        <v>1166</v>
      </c>
      <c r="T6" s="115">
        <v>1480</v>
      </c>
      <c r="U6" s="115">
        <v>1155</v>
      </c>
      <c r="V6" s="115">
        <v>1427</v>
      </c>
      <c r="W6" s="115">
        <v>1614</v>
      </c>
      <c r="X6" s="115">
        <v>1969</v>
      </c>
      <c r="Y6" s="115">
        <v>1367</v>
      </c>
      <c r="Z6" s="115">
        <v>1450</v>
      </c>
      <c r="AA6" s="115">
        <v>1628</v>
      </c>
      <c r="AB6" s="115">
        <v>68</v>
      </c>
      <c r="AC6" s="115">
        <f>SUM(Q6:AB6)</f>
        <v>14670</v>
      </c>
      <c r="AE6" s="115">
        <f t="shared" si="0"/>
        <v>246446</v>
      </c>
      <c r="AF6" s="115">
        <f t="shared" si="0"/>
        <v>190358</v>
      </c>
      <c r="AG6" s="120">
        <f t="shared" si="0"/>
        <v>206869</v>
      </c>
      <c r="AH6" s="120"/>
      <c r="AQ6" s="116">
        <f>SUM(AE6:AP6)</f>
        <v>643673</v>
      </c>
      <c r="AS6" s="115">
        <v>271538</v>
      </c>
      <c r="AT6" s="115">
        <v>198244</v>
      </c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>
        <f>SUM(AS6:BD6)</f>
        <v>469782</v>
      </c>
      <c r="BG6" s="115">
        <v>57</v>
      </c>
      <c r="BH6" s="115">
        <v>54</v>
      </c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>
        <f>SUM(BG6:BR6)</f>
        <v>111</v>
      </c>
      <c r="BU6" s="115">
        <f t="shared" si="1"/>
        <v>271595</v>
      </c>
      <c r="BV6" s="115">
        <f t="shared" si="1"/>
        <v>198298</v>
      </c>
      <c r="CG6" s="116">
        <f>SUM(BU6:CF6)</f>
        <v>469893</v>
      </c>
    </row>
    <row r="7" spans="1:85" x14ac:dyDescent="0.25">
      <c r="A7" s="111" t="s">
        <v>3</v>
      </c>
      <c r="B7" s="112" t="s">
        <v>33</v>
      </c>
      <c r="C7" s="117">
        <v>463140</v>
      </c>
      <c r="D7" s="117">
        <v>364216</v>
      </c>
      <c r="E7" s="117">
        <v>394434</v>
      </c>
      <c r="F7" s="117">
        <v>399045</v>
      </c>
      <c r="G7" s="117">
        <v>391931</v>
      </c>
      <c r="H7" s="117">
        <v>432879</v>
      </c>
      <c r="I7" s="117">
        <v>525919</v>
      </c>
      <c r="J7" s="117">
        <v>513146</v>
      </c>
      <c r="K7" s="117">
        <v>389701</v>
      </c>
      <c r="L7" s="117">
        <v>396042</v>
      </c>
      <c r="M7" s="117">
        <v>418300</v>
      </c>
      <c r="N7" s="117">
        <v>500206</v>
      </c>
      <c r="O7" s="117">
        <f>SUM(C7:N7)</f>
        <v>5188959</v>
      </c>
      <c r="P7" s="118"/>
      <c r="Q7" s="117">
        <v>428</v>
      </c>
      <c r="R7" s="117">
        <v>1941</v>
      </c>
      <c r="S7" s="117">
        <v>2193</v>
      </c>
      <c r="T7" s="117">
        <v>2942</v>
      </c>
      <c r="U7" s="117">
        <v>2300</v>
      </c>
      <c r="V7" s="117">
        <v>2662</v>
      </c>
      <c r="W7" s="117">
        <v>3564</v>
      </c>
      <c r="X7" s="117">
        <v>3637</v>
      </c>
      <c r="Y7" s="117">
        <v>2593</v>
      </c>
      <c r="Z7" s="117">
        <v>2639</v>
      </c>
      <c r="AA7" s="117">
        <v>3052</v>
      </c>
      <c r="AB7" s="117">
        <v>230</v>
      </c>
      <c r="AC7" s="117">
        <f>SUM(Q7:AB7)</f>
        <v>28181</v>
      </c>
      <c r="AD7" s="118"/>
      <c r="AE7" s="117">
        <f t="shared" si="0"/>
        <v>463568</v>
      </c>
      <c r="AF7" s="117">
        <f t="shared" si="0"/>
        <v>366157</v>
      </c>
      <c r="AG7" s="107">
        <f t="shared" si="0"/>
        <v>396627</v>
      </c>
      <c r="AH7" s="107"/>
      <c r="AI7" s="118"/>
      <c r="AJ7" s="118"/>
      <c r="AK7" s="118"/>
      <c r="AL7" s="118"/>
      <c r="AM7" s="118"/>
      <c r="AN7" s="118"/>
      <c r="AO7" s="118"/>
      <c r="AP7" s="118"/>
      <c r="AQ7" s="119">
        <f>SUM(AE7:AP7)</f>
        <v>1226352</v>
      </c>
      <c r="AS7" s="117">
        <v>504642</v>
      </c>
      <c r="AT7" s="117">
        <v>385946</v>
      </c>
      <c r="AU7" s="117">
        <v>0</v>
      </c>
      <c r="AV7" s="117">
        <v>0</v>
      </c>
      <c r="AW7" s="117">
        <v>0</v>
      </c>
      <c r="AX7" s="117">
        <v>0</v>
      </c>
      <c r="AY7" s="117">
        <v>0</v>
      </c>
      <c r="AZ7" s="117">
        <v>0</v>
      </c>
      <c r="BA7" s="117">
        <v>0</v>
      </c>
      <c r="BB7" s="117">
        <v>0</v>
      </c>
      <c r="BC7" s="117">
        <v>0</v>
      </c>
      <c r="BD7" s="117">
        <v>0</v>
      </c>
      <c r="BE7" s="117">
        <f>SUM(AS7:BD7)</f>
        <v>890588</v>
      </c>
      <c r="BF7" s="118"/>
      <c r="BG7" s="117">
        <v>90</v>
      </c>
      <c r="BH7" s="117">
        <v>86</v>
      </c>
      <c r="BI7" s="117">
        <v>0</v>
      </c>
      <c r="BJ7" s="117">
        <v>0</v>
      </c>
      <c r="BK7" s="117">
        <v>0</v>
      </c>
      <c r="BL7" s="117">
        <v>0</v>
      </c>
      <c r="BM7" s="117">
        <v>0</v>
      </c>
      <c r="BN7" s="117">
        <v>0</v>
      </c>
      <c r="BO7" s="117">
        <v>0</v>
      </c>
      <c r="BP7" s="117">
        <v>0</v>
      </c>
      <c r="BQ7" s="117">
        <v>0</v>
      </c>
      <c r="BR7" s="117">
        <v>0</v>
      </c>
      <c r="BS7" s="117">
        <f>SUM(BG7:BR7)</f>
        <v>176</v>
      </c>
      <c r="BT7" s="118"/>
      <c r="BU7" s="117">
        <f t="shared" si="1"/>
        <v>504732</v>
      </c>
      <c r="BV7" s="117">
        <f t="shared" si="1"/>
        <v>386032</v>
      </c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9">
        <f>SUM(BU7:CF7)</f>
        <v>890764</v>
      </c>
    </row>
    <row r="8" spans="1:85" s="118" customFormat="1" x14ac:dyDescent="0.25">
      <c r="A8" s="111"/>
      <c r="B8" s="112" t="s">
        <v>2</v>
      </c>
      <c r="C8" s="117">
        <v>3327</v>
      </c>
      <c r="D8" s="117">
        <v>2810</v>
      </c>
      <c r="E8" s="117">
        <v>3139</v>
      </c>
      <c r="F8" s="117">
        <v>3004</v>
      </c>
      <c r="G8" s="117">
        <v>2918</v>
      </c>
      <c r="H8" s="117">
        <v>3118</v>
      </c>
      <c r="I8" s="117">
        <v>3653</v>
      </c>
      <c r="J8" s="117">
        <v>3579</v>
      </c>
      <c r="K8" s="117">
        <v>2881</v>
      </c>
      <c r="L8" s="117">
        <v>2929</v>
      </c>
      <c r="M8" s="117">
        <v>2946</v>
      </c>
      <c r="N8" s="117">
        <v>3659</v>
      </c>
      <c r="O8" s="117">
        <f>SUM(C8:N8)</f>
        <v>37963</v>
      </c>
      <c r="Q8" s="117">
        <v>96</v>
      </c>
      <c r="R8" s="117">
        <v>51</v>
      </c>
      <c r="S8" s="117">
        <v>60</v>
      </c>
      <c r="T8" s="117">
        <v>65</v>
      </c>
      <c r="U8" s="117">
        <v>57</v>
      </c>
      <c r="V8" s="117">
        <v>62</v>
      </c>
      <c r="W8" s="117">
        <v>75</v>
      </c>
      <c r="X8" s="117">
        <v>79</v>
      </c>
      <c r="Y8" s="117">
        <v>65</v>
      </c>
      <c r="Z8" s="117">
        <v>69</v>
      </c>
      <c r="AA8" s="117">
        <v>101</v>
      </c>
      <c r="AB8" s="117">
        <v>63</v>
      </c>
      <c r="AC8" s="117">
        <f>SUM(Q8:AB8)</f>
        <v>843</v>
      </c>
      <c r="AE8" s="117">
        <f t="shared" si="0"/>
        <v>3423</v>
      </c>
      <c r="AF8" s="117">
        <f t="shared" si="0"/>
        <v>2861</v>
      </c>
      <c r="AG8" s="107">
        <f t="shared" si="0"/>
        <v>3199</v>
      </c>
      <c r="AH8" s="107"/>
      <c r="AQ8" s="119">
        <f>SUM(AE8:AP8)</f>
        <v>9483</v>
      </c>
      <c r="AS8" s="117">
        <v>3390</v>
      </c>
      <c r="AT8" s="117">
        <v>2877</v>
      </c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>
        <f>SUM(AS8:BD8)</f>
        <v>6267</v>
      </c>
      <c r="BG8" s="117">
        <v>47</v>
      </c>
      <c r="BH8" s="117">
        <v>45</v>
      </c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>
        <f>SUM(BG8:BR8)</f>
        <v>92</v>
      </c>
      <c r="BU8" s="117">
        <f t="shared" si="1"/>
        <v>3437</v>
      </c>
      <c r="BV8" s="117">
        <f t="shared" si="1"/>
        <v>2922</v>
      </c>
      <c r="CG8" s="119">
        <f>SUM(BU8:CF8)</f>
        <v>6359</v>
      </c>
    </row>
    <row r="9" spans="1:85" x14ac:dyDescent="0.25"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E9" s="115"/>
      <c r="AF9" s="115"/>
      <c r="AG9" s="120"/>
      <c r="AH9" s="120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U9" s="115"/>
      <c r="BV9" s="115"/>
    </row>
    <row r="10" spans="1:85" x14ac:dyDescent="0.25">
      <c r="A10" s="109" t="s">
        <v>36</v>
      </c>
      <c r="B10" s="110" t="s">
        <v>12</v>
      </c>
      <c r="C10" s="115" t="s">
        <v>13</v>
      </c>
      <c r="D10" s="115" t="s">
        <v>14</v>
      </c>
      <c r="E10" s="115" t="s">
        <v>15</v>
      </c>
      <c r="F10" s="115" t="s">
        <v>16</v>
      </c>
      <c r="G10" s="115" t="s">
        <v>17</v>
      </c>
      <c r="H10" s="115" t="s">
        <v>18</v>
      </c>
      <c r="I10" s="115" t="s">
        <v>19</v>
      </c>
      <c r="J10" s="115" t="s">
        <v>20</v>
      </c>
      <c r="K10" s="115" t="s">
        <v>21</v>
      </c>
      <c r="L10" s="115" t="s">
        <v>22</v>
      </c>
      <c r="M10" s="115" t="s">
        <v>23</v>
      </c>
      <c r="N10" s="115" t="s">
        <v>24</v>
      </c>
      <c r="O10" s="115" t="s">
        <v>25</v>
      </c>
      <c r="Q10" s="115" t="s">
        <v>13</v>
      </c>
      <c r="R10" s="115" t="s">
        <v>14</v>
      </c>
      <c r="S10" s="115" t="s">
        <v>15</v>
      </c>
      <c r="T10" s="115" t="s">
        <v>16</v>
      </c>
      <c r="U10" s="115" t="s">
        <v>17</v>
      </c>
      <c r="V10" s="115" t="s">
        <v>18</v>
      </c>
      <c r="W10" s="115" t="s">
        <v>19</v>
      </c>
      <c r="X10" s="115" t="s">
        <v>20</v>
      </c>
      <c r="Y10" s="115" t="s">
        <v>21</v>
      </c>
      <c r="Z10" s="115" t="s">
        <v>22</v>
      </c>
      <c r="AA10" s="115" t="s">
        <v>23</v>
      </c>
      <c r="AB10" s="115" t="s">
        <v>24</v>
      </c>
      <c r="AC10" s="115" t="s">
        <v>25</v>
      </c>
      <c r="AE10" s="115"/>
      <c r="AF10" s="115"/>
      <c r="AG10" s="120"/>
      <c r="AH10" s="120"/>
      <c r="AS10" s="115" t="s">
        <v>13</v>
      </c>
      <c r="AT10" s="115" t="s">
        <v>14</v>
      </c>
      <c r="AU10" s="115" t="s">
        <v>15</v>
      </c>
      <c r="AV10" s="115" t="s">
        <v>16</v>
      </c>
      <c r="AW10" s="115" t="s">
        <v>17</v>
      </c>
      <c r="AX10" s="115" t="s">
        <v>18</v>
      </c>
      <c r="AY10" s="115" t="s">
        <v>19</v>
      </c>
      <c r="AZ10" s="115" t="s">
        <v>20</v>
      </c>
      <c r="BA10" s="115" t="s">
        <v>21</v>
      </c>
      <c r="BB10" s="115" t="s">
        <v>22</v>
      </c>
      <c r="BC10" s="115" t="s">
        <v>23</v>
      </c>
      <c r="BD10" s="115" t="s">
        <v>24</v>
      </c>
      <c r="BE10" s="115" t="s">
        <v>25</v>
      </c>
      <c r="BG10" s="115" t="s">
        <v>13</v>
      </c>
      <c r="BH10" s="115" t="s">
        <v>14</v>
      </c>
      <c r="BI10" s="115" t="s">
        <v>15</v>
      </c>
      <c r="BJ10" s="115" t="s">
        <v>16</v>
      </c>
      <c r="BK10" s="115" t="s">
        <v>17</v>
      </c>
      <c r="BL10" s="115" t="s">
        <v>18</v>
      </c>
      <c r="BM10" s="115" t="s">
        <v>19</v>
      </c>
      <c r="BN10" s="115" t="s">
        <v>20</v>
      </c>
      <c r="BO10" s="115" t="s">
        <v>21</v>
      </c>
      <c r="BP10" s="115" t="s">
        <v>22</v>
      </c>
      <c r="BQ10" s="115" t="s">
        <v>23</v>
      </c>
      <c r="BR10" s="115" t="s">
        <v>24</v>
      </c>
      <c r="BS10" s="115" t="s">
        <v>25</v>
      </c>
      <c r="BU10" s="115"/>
      <c r="BV10" s="115"/>
    </row>
    <row r="11" spans="1:85" x14ac:dyDescent="0.25">
      <c r="B11" s="110" t="s">
        <v>26</v>
      </c>
      <c r="C11" s="115">
        <v>50026</v>
      </c>
      <c r="D11" s="115">
        <v>47756</v>
      </c>
      <c r="E11" s="115">
        <v>51171</v>
      </c>
      <c r="F11" s="115">
        <v>38957</v>
      </c>
      <c r="G11" s="115">
        <v>16598</v>
      </c>
      <c r="H11" s="115">
        <v>23561</v>
      </c>
      <c r="I11" s="115">
        <v>28992</v>
      </c>
      <c r="J11" s="115">
        <v>21841</v>
      </c>
      <c r="K11" s="115">
        <v>13588</v>
      </c>
      <c r="L11" s="115">
        <v>20243</v>
      </c>
      <c r="M11" s="115">
        <v>30607</v>
      </c>
      <c r="N11" s="115">
        <v>51006</v>
      </c>
      <c r="O11" s="115">
        <f>SUM(C11:N11)</f>
        <v>394346</v>
      </c>
      <c r="Q11" s="115">
        <v>1133</v>
      </c>
      <c r="R11" s="115">
        <v>2921</v>
      </c>
      <c r="S11" s="115">
        <v>1383</v>
      </c>
      <c r="T11" s="115">
        <v>544</v>
      </c>
      <c r="U11" s="115">
        <v>79</v>
      </c>
      <c r="V11" s="115">
        <v>9</v>
      </c>
      <c r="W11" s="115">
        <v>14</v>
      </c>
      <c r="X11" s="115">
        <v>22</v>
      </c>
      <c r="Y11" s="115">
        <v>2</v>
      </c>
      <c r="Z11" s="115">
        <v>187</v>
      </c>
      <c r="AA11" s="115">
        <v>575</v>
      </c>
      <c r="AB11" s="115">
        <v>1704</v>
      </c>
      <c r="AC11" s="115">
        <f>SUM(Q11:AB11)</f>
        <v>8573</v>
      </c>
      <c r="AE11" s="115">
        <f t="shared" ref="AE11:AG14" si="2">+C11+Q11</f>
        <v>51159</v>
      </c>
      <c r="AF11" s="115">
        <f t="shared" si="2"/>
        <v>50677</v>
      </c>
      <c r="AG11" s="120">
        <f t="shared" si="2"/>
        <v>52554</v>
      </c>
      <c r="AH11" s="120"/>
      <c r="AQ11" s="116">
        <f>SUM(AE11:AP11)</f>
        <v>154390</v>
      </c>
      <c r="AS11" s="115">
        <v>48926</v>
      </c>
      <c r="AT11" s="115">
        <v>48687</v>
      </c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>
        <f>SUM(AS11:BD11)</f>
        <v>97613</v>
      </c>
      <c r="BG11" s="115">
        <v>2877</v>
      </c>
      <c r="BH11" s="115">
        <v>2754</v>
      </c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>
        <f>SUM(BG11:BR11)</f>
        <v>5631</v>
      </c>
      <c r="BU11" s="115">
        <f t="shared" ref="BU11:BV14" si="3">+AS11+BG11</f>
        <v>51803</v>
      </c>
      <c r="BV11" s="115">
        <f t="shared" si="3"/>
        <v>51441</v>
      </c>
      <c r="CG11" s="116">
        <f>SUM(BU11:CF11)</f>
        <v>103244</v>
      </c>
    </row>
    <row r="12" spans="1:85" x14ac:dyDescent="0.25">
      <c r="A12" s="109" t="s">
        <v>38</v>
      </c>
      <c r="B12" s="110" t="s">
        <v>28</v>
      </c>
      <c r="C12" s="115">
        <v>54920</v>
      </c>
      <c r="D12" s="115">
        <v>48199</v>
      </c>
      <c r="E12" s="115">
        <v>56197</v>
      </c>
      <c r="F12" s="115">
        <v>45855</v>
      </c>
      <c r="G12" s="115">
        <v>18022</v>
      </c>
      <c r="H12" s="115">
        <v>20265</v>
      </c>
      <c r="I12" s="115">
        <v>25498</v>
      </c>
      <c r="J12" s="115">
        <v>24239</v>
      </c>
      <c r="K12" s="115">
        <v>14920</v>
      </c>
      <c r="L12" s="115">
        <v>16294</v>
      </c>
      <c r="M12" s="115">
        <v>24855</v>
      </c>
      <c r="N12" s="115">
        <v>37055</v>
      </c>
      <c r="O12" s="115">
        <f>SUM(C12:N12)</f>
        <v>386319</v>
      </c>
      <c r="Q12" s="115">
        <v>1137</v>
      </c>
      <c r="R12" s="115">
        <v>2920</v>
      </c>
      <c r="S12" s="115">
        <v>2142</v>
      </c>
      <c r="T12" s="115">
        <v>676</v>
      </c>
      <c r="U12" s="115">
        <v>186</v>
      </c>
      <c r="V12" s="115">
        <v>34</v>
      </c>
      <c r="W12" s="115">
        <v>20</v>
      </c>
      <c r="X12" s="115">
        <v>15</v>
      </c>
      <c r="Y12" s="115">
        <v>2</v>
      </c>
      <c r="Z12" s="115">
        <v>32</v>
      </c>
      <c r="AA12" s="115">
        <v>267</v>
      </c>
      <c r="AB12" s="115">
        <v>839</v>
      </c>
      <c r="AC12" s="115">
        <f>SUM(Q12:AB12)</f>
        <v>8270</v>
      </c>
      <c r="AE12" s="115">
        <f t="shared" si="2"/>
        <v>56057</v>
      </c>
      <c r="AF12" s="115">
        <f t="shared" si="2"/>
        <v>51119</v>
      </c>
      <c r="AG12" s="120">
        <f t="shared" si="2"/>
        <v>58339</v>
      </c>
      <c r="AH12" s="120"/>
      <c r="AQ12" s="116">
        <f>SUM(AE12:AP12)</f>
        <v>165515</v>
      </c>
      <c r="AS12" s="115">
        <v>51224</v>
      </c>
      <c r="AT12" s="115">
        <v>47473</v>
      </c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>
        <f>SUM(AS12:BD12)</f>
        <v>98697</v>
      </c>
      <c r="BG12" s="115">
        <v>3076</v>
      </c>
      <c r="BH12" s="115">
        <v>2740</v>
      </c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>
        <f>SUM(BG12:BR12)</f>
        <v>5816</v>
      </c>
      <c r="BU12" s="115">
        <f t="shared" si="3"/>
        <v>54300</v>
      </c>
      <c r="BV12" s="115">
        <f t="shared" si="3"/>
        <v>50213</v>
      </c>
      <c r="CG12" s="116">
        <f>SUM(BU12:CF12)</f>
        <v>104513</v>
      </c>
    </row>
    <row r="13" spans="1:85" s="118" customFormat="1" x14ac:dyDescent="0.25">
      <c r="A13" s="111" t="s">
        <v>4</v>
      </c>
      <c r="B13" s="112" t="s">
        <v>33</v>
      </c>
      <c r="C13" s="117">
        <v>104946</v>
      </c>
      <c r="D13" s="117">
        <v>95955</v>
      </c>
      <c r="E13" s="117">
        <v>107368</v>
      </c>
      <c r="F13" s="117">
        <v>84812</v>
      </c>
      <c r="G13" s="117">
        <v>34620</v>
      </c>
      <c r="H13" s="117">
        <v>43826</v>
      </c>
      <c r="I13" s="117">
        <v>54490</v>
      </c>
      <c r="J13" s="117">
        <v>46080</v>
      </c>
      <c r="K13" s="117">
        <v>28508</v>
      </c>
      <c r="L13" s="117">
        <v>36537</v>
      </c>
      <c r="M13" s="117">
        <v>55462</v>
      </c>
      <c r="N13" s="117">
        <v>88061</v>
      </c>
      <c r="O13" s="117">
        <f>SUM(C13:N13)</f>
        <v>780665</v>
      </c>
      <c r="Q13" s="117">
        <v>2270</v>
      </c>
      <c r="R13" s="117">
        <v>5841</v>
      </c>
      <c r="S13" s="117">
        <v>3525</v>
      </c>
      <c r="T13" s="117">
        <v>1220</v>
      </c>
      <c r="U13" s="117">
        <v>265</v>
      </c>
      <c r="V13" s="117">
        <v>43</v>
      </c>
      <c r="W13" s="117">
        <v>34</v>
      </c>
      <c r="X13" s="117">
        <v>37</v>
      </c>
      <c r="Y13" s="117">
        <v>4</v>
      </c>
      <c r="Z13" s="117">
        <v>219</v>
      </c>
      <c r="AA13" s="117">
        <v>842</v>
      </c>
      <c r="AB13" s="117">
        <v>2543</v>
      </c>
      <c r="AC13" s="117">
        <f>SUM(Q13:AB13)</f>
        <v>16843</v>
      </c>
      <c r="AE13" s="117">
        <f t="shared" si="2"/>
        <v>107216</v>
      </c>
      <c r="AF13" s="117">
        <f t="shared" si="2"/>
        <v>101796</v>
      </c>
      <c r="AG13" s="107">
        <f t="shared" si="2"/>
        <v>110893</v>
      </c>
      <c r="AH13" s="107"/>
      <c r="AQ13" s="119">
        <f>SUM(AE13:AP13)</f>
        <v>319905</v>
      </c>
      <c r="AS13" s="117">
        <v>100150</v>
      </c>
      <c r="AT13" s="117">
        <v>96160</v>
      </c>
      <c r="AU13" s="117">
        <v>0</v>
      </c>
      <c r="AV13" s="117">
        <v>0</v>
      </c>
      <c r="AW13" s="117">
        <v>0</v>
      </c>
      <c r="AX13" s="117">
        <v>0</v>
      </c>
      <c r="AY13" s="117">
        <v>0</v>
      </c>
      <c r="AZ13" s="117">
        <v>0</v>
      </c>
      <c r="BA13" s="117">
        <v>0</v>
      </c>
      <c r="BB13" s="117">
        <v>0</v>
      </c>
      <c r="BC13" s="117">
        <v>0</v>
      </c>
      <c r="BD13" s="117">
        <v>0</v>
      </c>
      <c r="BE13" s="117">
        <f>SUM(AS13:BD13)</f>
        <v>196310</v>
      </c>
      <c r="BG13" s="117">
        <v>5953</v>
      </c>
      <c r="BH13" s="117">
        <v>5494</v>
      </c>
      <c r="BI13" s="117">
        <v>0</v>
      </c>
      <c r="BJ13" s="117">
        <v>0</v>
      </c>
      <c r="BK13" s="117">
        <v>0</v>
      </c>
      <c r="BL13" s="117">
        <v>0</v>
      </c>
      <c r="BM13" s="117">
        <v>0</v>
      </c>
      <c r="BN13" s="117">
        <v>0</v>
      </c>
      <c r="BO13" s="117">
        <v>0</v>
      </c>
      <c r="BP13" s="117">
        <v>0</v>
      </c>
      <c r="BQ13" s="117">
        <v>0</v>
      </c>
      <c r="BR13" s="117">
        <v>0</v>
      </c>
      <c r="BS13" s="117">
        <f>SUM(BG13:BR13)</f>
        <v>11447</v>
      </c>
      <c r="BU13" s="117">
        <f t="shared" si="3"/>
        <v>106103</v>
      </c>
      <c r="BV13" s="117">
        <f t="shared" si="3"/>
        <v>101654</v>
      </c>
      <c r="CG13" s="119">
        <f>SUM(BU13:CF13)</f>
        <v>207757</v>
      </c>
    </row>
    <row r="14" spans="1:85" s="118" customFormat="1" x14ac:dyDescent="0.25">
      <c r="A14" s="111"/>
      <c r="B14" s="112" t="s">
        <v>2</v>
      </c>
      <c r="C14" s="117">
        <v>638</v>
      </c>
      <c r="D14" s="117">
        <v>589</v>
      </c>
      <c r="E14" s="117">
        <v>667</v>
      </c>
      <c r="F14" s="117">
        <v>516</v>
      </c>
      <c r="G14" s="117">
        <v>227</v>
      </c>
      <c r="H14" s="117">
        <v>310</v>
      </c>
      <c r="I14" s="117">
        <v>374</v>
      </c>
      <c r="J14" s="117">
        <v>322</v>
      </c>
      <c r="K14" s="117">
        <v>200</v>
      </c>
      <c r="L14" s="117">
        <v>294</v>
      </c>
      <c r="M14" s="117">
        <v>433</v>
      </c>
      <c r="N14" s="117">
        <v>605</v>
      </c>
      <c r="O14" s="117">
        <f>SUM(C14:N14)</f>
        <v>5175</v>
      </c>
      <c r="Q14" s="117">
        <v>85</v>
      </c>
      <c r="R14" s="117">
        <v>61</v>
      </c>
      <c r="S14" s="117">
        <v>75</v>
      </c>
      <c r="T14" s="117">
        <v>46</v>
      </c>
      <c r="U14" s="117">
        <v>16</v>
      </c>
      <c r="V14" s="117">
        <v>23</v>
      </c>
      <c r="W14" s="117">
        <v>20</v>
      </c>
      <c r="X14" s="117">
        <v>22</v>
      </c>
      <c r="Y14" s="117">
        <v>5</v>
      </c>
      <c r="Z14" s="117">
        <v>15</v>
      </c>
      <c r="AA14" s="117">
        <v>27</v>
      </c>
      <c r="AB14" s="117">
        <v>54</v>
      </c>
      <c r="AC14" s="117">
        <f>SUM(Q14:AB14)</f>
        <v>449</v>
      </c>
      <c r="AE14" s="117">
        <f t="shared" si="2"/>
        <v>723</v>
      </c>
      <c r="AF14" s="117">
        <f t="shared" si="2"/>
        <v>650</v>
      </c>
      <c r="AG14" s="107">
        <f t="shared" si="2"/>
        <v>742</v>
      </c>
      <c r="AH14" s="107"/>
      <c r="AQ14" s="119">
        <f>SUM(AE14:AP14)</f>
        <v>2115</v>
      </c>
      <c r="AS14" s="117">
        <v>621</v>
      </c>
      <c r="AT14" s="117">
        <v>574</v>
      </c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>
        <f>SUM(AS14:BD14)</f>
        <v>1195</v>
      </c>
      <c r="BG14" s="117">
        <v>69</v>
      </c>
      <c r="BH14" s="117">
        <v>84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>
        <f>SUM(BG14:BR14)</f>
        <v>153</v>
      </c>
      <c r="BU14" s="117">
        <f t="shared" si="3"/>
        <v>690</v>
      </c>
      <c r="BV14" s="117">
        <f t="shared" si="3"/>
        <v>658</v>
      </c>
      <c r="CG14" s="119">
        <f>SUM(BU14:CF14)</f>
        <v>1348</v>
      </c>
    </row>
    <row r="15" spans="1:85" x14ac:dyDescent="0.25"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E15" s="115"/>
      <c r="AF15" s="115"/>
      <c r="AG15" s="120"/>
      <c r="AH15" s="120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U15" s="115"/>
      <c r="BV15" s="115"/>
    </row>
    <row r="16" spans="1:85" x14ac:dyDescent="0.25">
      <c r="A16" s="109" t="s">
        <v>36</v>
      </c>
      <c r="B16" s="110" t="s">
        <v>12</v>
      </c>
      <c r="C16" s="115" t="s">
        <v>13</v>
      </c>
      <c r="D16" s="115" t="s">
        <v>14</v>
      </c>
      <c r="E16" s="115" t="s">
        <v>15</v>
      </c>
      <c r="F16" s="115" t="s">
        <v>16</v>
      </c>
      <c r="G16" s="115" t="s">
        <v>17</v>
      </c>
      <c r="H16" s="115" t="s">
        <v>18</v>
      </c>
      <c r="I16" s="115" t="s">
        <v>19</v>
      </c>
      <c r="J16" s="115" t="s">
        <v>20</v>
      </c>
      <c r="K16" s="115" t="s">
        <v>21</v>
      </c>
      <c r="L16" s="115" t="s">
        <v>22</v>
      </c>
      <c r="M16" s="115" t="s">
        <v>23</v>
      </c>
      <c r="N16" s="115" t="s">
        <v>24</v>
      </c>
      <c r="O16" s="115" t="s">
        <v>25</v>
      </c>
      <c r="Q16" s="115" t="s">
        <v>13</v>
      </c>
      <c r="R16" s="115" t="s">
        <v>14</v>
      </c>
      <c r="S16" s="115" t="s">
        <v>15</v>
      </c>
      <c r="T16" s="115" t="s">
        <v>16</v>
      </c>
      <c r="U16" s="115" t="s">
        <v>17</v>
      </c>
      <c r="V16" s="115" t="s">
        <v>18</v>
      </c>
      <c r="W16" s="115" t="s">
        <v>19</v>
      </c>
      <c r="X16" s="115" t="s">
        <v>20</v>
      </c>
      <c r="Y16" s="115" t="s">
        <v>21</v>
      </c>
      <c r="Z16" s="115" t="s">
        <v>22</v>
      </c>
      <c r="AA16" s="115" t="s">
        <v>23</v>
      </c>
      <c r="AB16" s="115" t="s">
        <v>24</v>
      </c>
      <c r="AC16" s="115" t="s">
        <v>25</v>
      </c>
      <c r="AE16" s="115"/>
      <c r="AF16" s="115"/>
      <c r="AG16" s="120"/>
      <c r="AH16" s="120"/>
      <c r="AS16" s="115" t="s">
        <v>13</v>
      </c>
      <c r="AT16" s="115" t="s">
        <v>14</v>
      </c>
      <c r="AU16" s="115" t="s">
        <v>15</v>
      </c>
      <c r="AV16" s="115" t="s">
        <v>16</v>
      </c>
      <c r="AW16" s="115" t="s">
        <v>17</v>
      </c>
      <c r="AX16" s="115" t="s">
        <v>18</v>
      </c>
      <c r="AY16" s="115" t="s">
        <v>19</v>
      </c>
      <c r="AZ16" s="115" t="s">
        <v>20</v>
      </c>
      <c r="BA16" s="115" t="s">
        <v>21</v>
      </c>
      <c r="BB16" s="115" t="s">
        <v>22</v>
      </c>
      <c r="BC16" s="115" t="s">
        <v>23</v>
      </c>
      <c r="BD16" s="115" t="s">
        <v>24</v>
      </c>
      <c r="BE16" s="115" t="s">
        <v>25</v>
      </c>
      <c r="BG16" s="115" t="s">
        <v>13</v>
      </c>
      <c r="BH16" s="115" t="s">
        <v>14</v>
      </c>
      <c r="BI16" s="115" t="s">
        <v>15</v>
      </c>
      <c r="BJ16" s="115" t="s">
        <v>16</v>
      </c>
      <c r="BK16" s="115" t="s">
        <v>17</v>
      </c>
      <c r="BL16" s="115" t="s">
        <v>18</v>
      </c>
      <c r="BM16" s="115" t="s">
        <v>19</v>
      </c>
      <c r="BN16" s="115" t="s">
        <v>20</v>
      </c>
      <c r="BO16" s="115" t="s">
        <v>21</v>
      </c>
      <c r="BP16" s="115" t="s">
        <v>22</v>
      </c>
      <c r="BQ16" s="115" t="s">
        <v>23</v>
      </c>
      <c r="BR16" s="115" t="s">
        <v>24</v>
      </c>
      <c r="BS16" s="115" t="s">
        <v>25</v>
      </c>
      <c r="BU16" s="115"/>
      <c r="BV16" s="115"/>
    </row>
    <row r="17" spans="1:85" x14ac:dyDescent="0.25">
      <c r="B17" s="110" t="s">
        <v>26</v>
      </c>
      <c r="C17" s="115">
        <v>461204</v>
      </c>
      <c r="D17" s="115">
        <v>435840</v>
      </c>
      <c r="E17" s="115">
        <v>506712</v>
      </c>
      <c r="F17" s="115">
        <v>461540</v>
      </c>
      <c r="G17" s="115">
        <v>409954</v>
      </c>
      <c r="H17" s="115">
        <v>431077</v>
      </c>
      <c r="I17" s="115">
        <v>488800</v>
      </c>
      <c r="J17" s="115">
        <v>404369</v>
      </c>
      <c r="K17" s="115">
        <v>282290</v>
      </c>
      <c r="L17" s="115">
        <v>340807</v>
      </c>
      <c r="M17" s="115">
        <v>423085</v>
      </c>
      <c r="N17" s="115">
        <v>542791</v>
      </c>
      <c r="O17" s="115">
        <f>SUM(C17:N17)</f>
        <v>5188469</v>
      </c>
      <c r="Q17" s="115">
        <v>21937</v>
      </c>
      <c r="R17" s="115">
        <v>25837</v>
      </c>
      <c r="S17" s="115">
        <v>29060</v>
      </c>
      <c r="T17" s="115">
        <v>18388</v>
      </c>
      <c r="U17" s="115">
        <v>24717</v>
      </c>
      <c r="V17" s="115">
        <v>37336</v>
      </c>
      <c r="W17" s="115">
        <v>36952</v>
      </c>
      <c r="X17" s="115">
        <v>25843</v>
      </c>
      <c r="Y17" s="115">
        <v>15955</v>
      </c>
      <c r="Z17" s="115">
        <v>18890</v>
      </c>
      <c r="AA17" s="115">
        <v>24146</v>
      </c>
      <c r="AB17" s="115">
        <v>30397</v>
      </c>
      <c r="AC17" s="115">
        <f>SUM(Q17:AB17)</f>
        <v>309458</v>
      </c>
      <c r="AE17" s="115">
        <f t="shared" ref="AE17:AG20" si="4">+C17+Q17</f>
        <v>483141</v>
      </c>
      <c r="AF17" s="115">
        <f t="shared" si="4"/>
        <v>461677</v>
      </c>
      <c r="AG17" s="120">
        <f t="shared" si="4"/>
        <v>535772</v>
      </c>
      <c r="AH17" s="120"/>
      <c r="AQ17" s="116">
        <f>SUM(AE17:AP17)</f>
        <v>1480590</v>
      </c>
      <c r="AS17" s="115">
        <v>503351</v>
      </c>
      <c r="AT17" s="115">
        <v>485075</v>
      </c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>
        <f>SUM(AS17:BD17)</f>
        <v>988426</v>
      </c>
      <c r="BG17" s="115">
        <v>29817</v>
      </c>
      <c r="BH17" s="115">
        <v>32471</v>
      </c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>
        <f>SUM(BG17:BR17)</f>
        <v>62288</v>
      </c>
      <c r="BU17" s="115">
        <f t="shared" ref="BU17:BV20" si="5">+AS17+BG17</f>
        <v>533168</v>
      </c>
      <c r="BV17" s="115">
        <f t="shared" si="5"/>
        <v>517546</v>
      </c>
      <c r="CG17" s="116">
        <f>SUM(BU17:CF17)</f>
        <v>1050714</v>
      </c>
    </row>
    <row r="18" spans="1:85" x14ac:dyDescent="0.25">
      <c r="A18" s="109" t="s">
        <v>39</v>
      </c>
      <c r="B18" s="110" t="s">
        <v>28</v>
      </c>
      <c r="C18" s="115">
        <v>500769</v>
      </c>
      <c r="D18" s="115">
        <v>436472</v>
      </c>
      <c r="E18" s="115">
        <v>530693</v>
      </c>
      <c r="F18" s="115">
        <v>475609</v>
      </c>
      <c r="G18" s="115">
        <v>414748</v>
      </c>
      <c r="H18" s="115">
        <v>419374</v>
      </c>
      <c r="I18" s="115">
        <v>477955</v>
      </c>
      <c r="J18" s="115">
        <v>443574</v>
      </c>
      <c r="K18" s="115">
        <v>305671</v>
      </c>
      <c r="L18" s="115">
        <v>327125</v>
      </c>
      <c r="M18" s="115">
        <v>400930</v>
      </c>
      <c r="N18" s="115">
        <v>470011</v>
      </c>
      <c r="O18" s="115">
        <f>SUM(C18:N18)</f>
        <v>5202931</v>
      </c>
      <c r="Q18" s="115">
        <v>23115</v>
      </c>
      <c r="R18" s="115">
        <v>25222</v>
      </c>
      <c r="S18" s="115">
        <v>30569</v>
      </c>
      <c r="T18" s="115">
        <v>19947</v>
      </c>
      <c r="U18" s="115">
        <v>21762</v>
      </c>
      <c r="V18" s="115">
        <v>35963</v>
      </c>
      <c r="W18" s="115">
        <v>34974</v>
      </c>
      <c r="X18" s="115">
        <v>30199</v>
      </c>
      <c r="Y18" s="115">
        <v>17056</v>
      </c>
      <c r="Z18" s="115">
        <v>18425</v>
      </c>
      <c r="AA18" s="115">
        <v>21572</v>
      </c>
      <c r="AB18" s="115">
        <v>26028</v>
      </c>
      <c r="AC18" s="115">
        <f>SUM(Q18:AB18)</f>
        <v>304832</v>
      </c>
      <c r="AE18" s="115">
        <f t="shared" si="4"/>
        <v>523884</v>
      </c>
      <c r="AF18" s="115">
        <f t="shared" si="4"/>
        <v>461694</v>
      </c>
      <c r="AG18" s="120">
        <f t="shared" si="4"/>
        <v>561262</v>
      </c>
      <c r="AH18" s="120"/>
      <c r="AQ18" s="116">
        <f>SUM(AE18:AP18)</f>
        <v>1546840</v>
      </c>
      <c r="AS18" s="115">
        <v>547241</v>
      </c>
      <c r="AT18" s="115">
        <v>482832</v>
      </c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>
        <f>SUM(AS18:BD18)</f>
        <v>1030073</v>
      </c>
      <c r="BG18" s="115">
        <v>31135</v>
      </c>
      <c r="BH18" s="115">
        <v>32885</v>
      </c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>
        <f>SUM(BG18:BR18)</f>
        <v>64020</v>
      </c>
      <c r="BU18" s="115">
        <f t="shared" si="5"/>
        <v>578376</v>
      </c>
      <c r="BV18" s="115">
        <f t="shared" si="5"/>
        <v>515717</v>
      </c>
      <c r="CG18" s="116">
        <f>SUM(BU18:CF18)</f>
        <v>1094093</v>
      </c>
    </row>
    <row r="19" spans="1:85" s="118" customFormat="1" x14ac:dyDescent="0.25">
      <c r="A19" s="111" t="s">
        <v>5</v>
      </c>
      <c r="B19" s="112" t="s">
        <v>33</v>
      </c>
      <c r="C19" s="117">
        <v>961973</v>
      </c>
      <c r="D19" s="117">
        <v>872312</v>
      </c>
      <c r="E19" s="117">
        <v>1037405</v>
      </c>
      <c r="F19" s="117">
        <v>937149</v>
      </c>
      <c r="G19" s="117">
        <v>824702</v>
      </c>
      <c r="H19" s="117">
        <v>850451</v>
      </c>
      <c r="I19" s="117">
        <v>966755</v>
      </c>
      <c r="J19" s="117">
        <v>847943</v>
      </c>
      <c r="K19" s="117">
        <v>587961</v>
      </c>
      <c r="L19" s="117">
        <v>667932</v>
      </c>
      <c r="M19" s="117">
        <v>824015</v>
      </c>
      <c r="N19" s="117">
        <v>1012802</v>
      </c>
      <c r="O19" s="117">
        <f>SUM(C19:N19)</f>
        <v>10391400</v>
      </c>
      <c r="Q19" s="117">
        <v>45052</v>
      </c>
      <c r="R19" s="117">
        <v>51059</v>
      </c>
      <c r="S19" s="117">
        <v>59629</v>
      </c>
      <c r="T19" s="117">
        <v>38335</v>
      </c>
      <c r="U19" s="117">
        <v>46479</v>
      </c>
      <c r="V19" s="117">
        <v>73299</v>
      </c>
      <c r="W19" s="117">
        <v>71926</v>
      </c>
      <c r="X19" s="117">
        <v>56042</v>
      </c>
      <c r="Y19" s="117">
        <v>33011</v>
      </c>
      <c r="Z19" s="117">
        <v>37315</v>
      </c>
      <c r="AA19" s="117">
        <v>45718</v>
      </c>
      <c r="AB19" s="117">
        <v>56425</v>
      </c>
      <c r="AC19" s="117">
        <f>SUM(Q19:AB19)</f>
        <v>614290</v>
      </c>
      <c r="AE19" s="117">
        <f t="shared" si="4"/>
        <v>1007025</v>
      </c>
      <c r="AF19" s="117">
        <f t="shared" si="4"/>
        <v>923371</v>
      </c>
      <c r="AG19" s="107">
        <f t="shared" si="4"/>
        <v>1097034</v>
      </c>
      <c r="AH19" s="107"/>
      <c r="AQ19" s="119">
        <f>SUM(AE19:AP19)</f>
        <v>3027430</v>
      </c>
      <c r="AS19" s="117">
        <v>1050592</v>
      </c>
      <c r="AT19" s="117">
        <v>967907</v>
      </c>
      <c r="AU19" s="117">
        <v>0</v>
      </c>
      <c r="AV19" s="117">
        <v>0</v>
      </c>
      <c r="AW19" s="117">
        <v>0</v>
      </c>
      <c r="AX19" s="117">
        <v>0</v>
      </c>
      <c r="AY19" s="117">
        <v>0</v>
      </c>
      <c r="AZ19" s="117">
        <v>0</v>
      </c>
      <c r="BA19" s="117">
        <v>0</v>
      </c>
      <c r="BB19" s="117">
        <v>0</v>
      </c>
      <c r="BC19" s="117">
        <v>0</v>
      </c>
      <c r="BD19" s="117"/>
      <c r="BE19" s="117">
        <f>SUM(AS19:BD19)</f>
        <v>2018499</v>
      </c>
      <c r="BG19" s="117">
        <v>60952</v>
      </c>
      <c r="BH19" s="117">
        <v>65356</v>
      </c>
      <c r="BI19" s="117">
        <v>0</v>
      </c>
      <c r="BJ19" s="117">
        <v>0</v>
      </c>
      <c r="BK19" s="117">
        <v>0</v>
      </c>
      <c r="BL19" s="117">
        <v>0</v>
      </c>
      <c r="BM19" s="117">
        <v>0</v>
      </c>
      <c r="BN19" s="117">
        <v>0</v>
      </c>
      <c r="BO19" s="117">
        <v>0</v>
      </c>
      <c r="BP19" s="117">
        <v>0</v>
      </c>
      <c r="BQ19" s="117">
        <v>0</v>
      </c>
      <c r="BR19" s="117">
        <v>0</v>
      </c>
      <c r="BS19" s="117">
        <f>SUM(BG19:BR19)</f>
        <v>126308</v>
      </c>
      <c r="BU19" s="117">
        <f t="shared" si="5"/>
        <v>1111544</v>
      </c>
      <c r="BV19" s="117">
        <f t="shared" si="5"/>
        <v>1033263</v>
      </c>
      <c r="CG19" s="119">
        <f>SUM(BU19:CF19)</f>
        <v>2144807</v>
      </c>
    </row>
    <row r="20" spans="1:85" s="118" customFormat="1" x14ac:dyDescent="0.25">
      <c r="A20" s="111"/>
      <c r="B20" s="112" t="s">
        <v>2</v>
      </c>
      <c r="C20" s="117">
        <v>6029</v>
      </c>
      <c r="D20" s="117">
        <v>5521</v>
      </c>
      <c r="E20" s="117">
        <v>6572</v>
      </c>
      <c r="F20" s="117">
        <v>5917</v>
      </c>
      <c r="G20" s="117">
        <v>5259</v>
      </c>
      <c r="H20" s="117">
        <v>5546</v>
      </c>
      <c r="I20" s="117">
        <v>6145</v>
      </c>
      <c r="J20" s="117">
        <v>5488</v>
      </c>
      <c r="K20" s="117">
        <v>4027</v>
      </c>
      <c r="L20" s="117">
        <v>4480</v>
      </c>
      <c r="M20" s="117">
        <v>5268</v>
      </c>
      <c r="N20" s="117">
        <v>6617</v>
      </c>
      <c r="O20" s="117">
        <f>SUM(C20:N20)</f>
        <v>66869</v>
      </c>
      <c r="Q20" s="117">
        <v>317</v>
      </c>
      <c r="R20" s="117">
        <v>355</v>
      </c>
      <c r="S20" s="117">
        <v>458</v>
      </c>
      <c r="T20" s="117">
        <v>300</v>
      </c>
      <c r="U20" s="117">
        <v>306</v>
      </c>
      <c r="V20" s="117">
        <v>512</v>
      </c>
      <c r="W20" s="117">
        <v>492</v>
      </c>
      <c r="X20" s="117">
        <v>363</v>
      </c>
      <c r="Y20" s="117">
        <v>198</v>
      </c>
      <c r="Z20" s="117">
        <v>265</v>
      </c>
      <c r="AA20" s="117">
        <v>306</v>
      </c>
      <c r="AB20" s="117">
        <v>416</v>
      </c>
      <c r="AC20" s="117">
        <f>SUM(Q20:AB20)</f>
        <v>4288</v>
      </c>
      <c r="AE20" s="117">
        <f t="shared" si="4"/>
        <v>6346</v>
      </c>
      <c r="AF20" s="117">
        <f t="shared" si="4"/>
        <v>5876</v>
      </c>
      <c r="AG20" s="107">
        <f t="shared" si="4"/>
        <v>7030</v>
      </c>
      <c r="AH20" s="107"/>
      <c r="AQ20" s="119">
        <f>SUM(AE20:AP20)</f>
        <v>19252</v>
      </c>
      <c r="AS20" s="117">
        <v>6611</v>
      </c>
      <c r="AT20" s="117">
        <v>6003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>
        <f>SUM(AS20:BD20)</f>
        <v>12614</v>
      </c>
      <c r="BG20" s="117">
        <v>487</v>
      </c>
      <c r="BH20" s="117">
        <v>490</v>
      </c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>
        <f>SUM(BG20:BR20)</f>
        <v>977</v>
      </c>
      <c r="BU20" s="117">
        <f t="shared" si="5"/>
        <v>7098</v>
      </c>
      <c r="BV20" s="117">
        <f t="shared" si="5"/>
        <v>6493</v>
      </c>
      <c r="CG20" s="119">
        <f>SUM(BU20:CF20)</f>
        <v>13591</v>
      </c>
    </row>
    <row r="21" spans="1:85" x14ac:dyDescent="0.25"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E21" s="115"/>
      <c r="AF21" s="115"/>
      <c r="AG21" s="120"/>
      <c r="AH21" s="120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U21" s="115"/>
      <c r="BV21" s="115"/>
    </row>
    <row r="22" spans="1:85" x14ac:dyDescent="0.25">
      <c r="A22" s="109" t="s">
        <v>36</v>
      </c>
      <c r="B22" s="110" t="s">
        <v>12</v>
      </c>
      <c r="C22" s="115" t="s">
        <v>13</v>
      </c>
      <c r="D22" s="115" t="s">
        <v>14</v>
      </c>
      <c r="E22" s="115" t="s">
        <v>15</v>
      </c>
      <c r="F22" s="115" t="s">
        <v>16</v>
      </c>
      <c r="G22" s="115" t="s">
        <v>17</v>
      </c>
      <c r="H22" s="115" t="s">
        <v>18</v>
      </c>
      <c r="I22" s="115" t="s">
        <v>19</v>
      </c>
      <c r="J22" s="115" t="s">
        <v>20</v>
      </c>
      <c r="K22" s="115" t="s">
        <v>21</v>
      </c>
      <c r="L22" s="115" t="s">
        <v>22</v>
      </c>
      <c r="M22" s="115" t="s">
        <v>23</v>
      </c>
      <c r="N22" s="115" t="s">
        <v>24</v>
      </c>
      <c r="O22" s="115" t="s">
        <v>25</v>
      </c>
      <c r="Q22" s="115" t="s">
        <v>13</v>
      </c>
      <c r="R22" s="115" t="s">
        <v>14</v>
      </c>
      <c r="S22" s="115" t="s">
        <v>15</v>
      </c>
      <c r="T22" s="115" t="s">
        <v>16</v>
      </c>
      <c r="U22" s="115" t="s">
        <v>17</v>
      </c>
      <c r="V22" s="115" t="s">
        <v>18</v>
      </c>
      <c r="W22" s="115" t="s">
        <v>19</v>
      </c>
      <c r="X22" s="115" t="s">
        <v>20</v>
      </c>
      <c r="Y22" s="115" t="s">
        <v>21</v>
      </c>
      <c r="Z22" s="115" t="s">
        <v>22</v>
      </c>
      <c r="AA22" s="115" t="s">
        <v>23</v>
      </c>
      <c r="AB22" s="115" t="s">
        <v>24</v>
      </c>
      <c r="AC22" s="115" t="s">
        <v>25</v>
      </c>
      <c r="AE22" s="115"/>
      <c r="AF22" s="115"/>
      <c r="AG22" s="120"/>
      <c r="AH22" s="120"/>
      <c r="AS22" s="115" t="s">
        <v>13</v>
      </c>
      <c r="AT22" s="115" t="s">
        <v>14</v>
      </c>
      <c r="AU22" s="115" t="s">
        <v>15</v>
      </c>
      <c r="AV22" s="115" t="s">
        <v>16</v>
      </c>
      <c r="AW22" s="115" t="s">
        <v>17</v>
      </c>
      <c r="AX22" s="115" t="s">
        <v>18</v>
      </c>
      <c r="AY22" s="115" t="s">
        <v>19</v>
      </c>
      <c r="AZ22" s="115" t="s">
        <v>20</v>
      </c>
      <c r="BA22" s="115" t="s">
        <v>21</v>
      </c>
      <c r="BB22" s="115" t="s">
        <v>22</v>
      </c>
      <c r="BC22" s="115" t="s">
        <v>23</v>
      </c>
      <c r="BD22" s="115" t="s">
        <v>24</v>
      </c>
      <c r="BE22" s="115" t="s">
        <v>25</v>
      </c>
      <c r="BG22" s="115" t="s">
        <v>13</v>
      </c>
      <c r="BH22" s="115" t="s">
        <v>14</v>
      </c>
      <c r="BI22" s="115" t="s">
        <v>15</v>
      </c>
      <c r="BJ22" s="115" t="s">
        <v>16</v>
      </c>
      <c r="BK22" s="115" t="s">
        <v>17</v>
      </c>
      <c r="BL22" s="115" t="s">
        <v>18</v>
      </c>
      <c r="BM22" s="115" t="s">
        <v>19</v>
      </c>
      <c r="BN22" s="115" t="s">
        <v>20</v>
      </c>
      <c r="BO22" s="115" t="s">
        <v>21</v>
      </c>
      <c r="BP22" s="115" t="s">
        <v>22</v>
      </c>
      <c r="BQ22" s="115" t="s">
        <v>23</v>
      </c>
      <c r="BR22" s="115" t="s">
        <v>24</v>
      </c>
      <c r="BS22" s="115" t="s">
        <v>25</v>
      </c>
      <c r="BU22" s="115"/>
      <c r="BV22" s="115"/>
    </row>
    <row r="23" spans="1:85" x14ac:dyDescent="0.25">
      <c r="B23" s="110" t="s">
        <v>26</v>
      </c>
      <c r="C23" s="115">
        <v>11312</v>
      </c>
      <c r="D23" s="115">
        <v>9700</v>
      </c>
      <c r="E23" s="115">
        <v>10464</v>
      </c>
      <c r="F23" s="115">
        <v>8530</v>
      </c>
      <c r="G23" s="115">
        <v>5712</v>
      </c>
      <c r="H23" s="115">
        <v>10714</v>
      </c>
      <c r="I23" s="115">
        <v>11722</v>
      </c>
      <c r="J23" s="115">
        <v>11294</v>
      </c>
      <c r="K23" s="115">
        <v>5511</v>
      </c>
      <c r="L23" s="115">
        <v>4728</v>
      </c>
      <c r="M23" s="115">
        <v>7205</v>
      </c>
      <c r="N23" s="115">
        <v>9529</v>
      </c>
      <c r="O23" s="115">
        <f>SUM(C23:N23)</f>
        <v>106421</v>
      </c>
      <c r="Q23" s="115">
        <v>3982</v>
      </c>
      <c r="R23" s="115">
        <v>4190</v>
      </c>
      <c r="S23" s="115">
        <v>3883</v>
      </c>
      <c r="T23" s="115">
        <v>118</v>
      </c>
      <c r="U23" s="115">
        <v>58</v>
      </c>
      <c r="V23" s="115">
        <v>66</v>
      </c>
      <c r="W23" s="115">
        <v>90</v>
      </c>
      <c r="X23" s="115">
        <v>80</v>
      </c>
      <c r="Y23" s="115">
        <v>46</v>
      </c>
      <c r="Z23" s="115">
        <v>147</v>
      </c>
      <c r="AA23" s="115">
        <v>171</v>
      </c>
      <c r="AB23" s="115">
        <v>706</v>
      </c>
      <c r="AC23" s="115">
        <f>SUM(Q23:AB23)</f>
        <v>13537</v>
      </c>
      <c r="AE23" s="115">
        <f t="shared" ref="AE23:AG26" si="6">+C23+Q23</f>
        <v>15294</v>
      </c>
      <c r="AF23" s="115">
        <f t="shared" si="6"/>
        <v>13890</v>
      </c>
      <c r="AG23" s="120">
        <f t="shared" si="6"/>
        <v>14347</v>
      </c>
      <c r="AH23" s="120"/>
      <c r="AQ23" s="116">
        <f>SUM(AE23:AP23)</f>
        <v>43531</v>
      </c>
      <c r="AS23" s="115">
        <v>11630</v>
      </c>
      <c r="AT23" s="115">
        <v>9926</v>
      </c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>
        <f>SUM(AS23:BD23)</f>
        <v>21556</v>
      </c>
      <c r="BG23" s="115">
        <v>1060</v>
      </c>
      <c r="BH23" s="115">
        <v>935</v>
      </c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>
        <f>SUM(BG23:BR23)</f>
        <v>1995</v>
      </c>
      <c r="BU23" s="115">
        <f t="shared" ref="BU23:BV26" si="7">+AS23+BG23</f>
        <v>12690</v>
      </c>
      <c r="BV23" s="115">
        <f t="shared" si="7"/>
        <v>10861</v>
      </c>
      <c r="CG23" s="116">
        <f>SUM(BU23:CF23)</f>
        <v>23551</v>
      </c>
    </row>
    <row r="24" spans="1:85" x14ac:dyDescent="0.25">
      <c r="A24" s="109" t="s">
        <v>40</v>
      </c>
      <c r="B24" s="110" t="s">
        <v>28</v>
      </c>
      <c r="C24" s="115">
        <v>12054</v>
      </c>
      <c r="D24" s="115">
        <v>9851</v>
      </c>
      <c r="E24" s="115">
        <v>11469</v>
      </c>
      <c r="F24" s="115">
        <v>9380</v>
      </c>
      <c r="G24" s="115">
        <v>6252</v>
      </c>
      <c r="H24" s="115">
        <v>9168</v>
      </c>
      <c r="I24" s="115">
        <v>10843</v>
      </c>
      <c r="J24" s="115">
        <v>11822</v>
      </c>
      <c r="K24" s="115">
        <v>7631</v>
      </c>
      <c r="L24" s="115">
        <v>4196</v>
      </c>
      <c r="M24" s="115">
        <v>6494</v>
      </c>
      <c r="N24" s="115">
        <v>7167</v>
      </c>
      <c r="O24" s="115">
        <f>SUM(C24:N24)</f>
        <v>106327</v>
      </c>
      <c r="Q24" s="115">
        <v>4990</v>
      </c>
      <c r="R24" s="115">
        <v>5170</v>
      </c>
      <c r="S24" s="115">
        <v>4851</v>
      </c>
      <c r="T24" s="115">
        <v>1156</v>
      </c>
      <c r="U24" s="115">
        <v>68</v>
      </c>
      <c r="V24" s="115">
        <v>53</v>
      </c>
      <c r="W24" s="115">
        <v>94</v>
      </c>
      <c r="X24" s="115">
        <v>87</v>
      </c>
      <c r="Y24" s="115">
        <v>75</v>
      </c>
      <c r="Z24" s="115">
        <v>79</v>
      </c>
      <c r="AA24" s="115">
        <v>177</v>
      </c>
      <c r="AB24" s="115">
        <v>499</v>
      </c>
      <c r="AC24" s="115">
        <f>SUM(Q24:AB24)</f>
        <v>17299</v>
      </c>
      <c r="AE24" s="115">
        <f t="shared" si="6"/>
        <v>17044</v>
      </c>
      <c r="AF24" s="115">
        <f t="shared" si="6"/>
        <v>15021</v>
      </c>
      <c r="AG24" s="120">
        <f t="shared" si="6"/>
        <v>16320</v>
      </c>
      <c r="AH24" s="120"/>
      <c r="AQ24" s="116">
        <f>SUM(AE24:AP24)</f>
        <v>48385</v>
      </c>
      <c r="AS24" s="115">
        <v>11442</v>
      </c>
      <c r="AT24" s="115">
        <v>10326</v>
      </c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>
        <f>SUM(AS24:BD24)</f>
        <v>21768</v>
      </c>
      <c r="BG24" s="115">
        <v>1785</v>
      </c>
      <c r="BH24" s="115">
        <v>1615</v>
      </c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>
        <f>SUM(BG24:BR24)</f>
        <v>3400</v>
      </c>
      <c r="BU24" s="115">
        <f t="shared" si="7"/>
        <v>13227</v>
      </c>
      <c r="BV24" s="115">
        <f t="shared" si="7"/>
        <v>11941</v>
      </c>
      <c r="CG24" s="116">
        <f>SUM(BU24:CF24)</f>
        <v>25168</v>
      </c>
    </row>
    <row r="25" spans="1:85" s="118" customFormat="1" x14ac:dyDescent="0.25">
      <c r="A25" s="111" t="s">
        <v>6</v>
      </c>
      <c r="B25" s="112" t="s">
        <v>33</v>
      </c>
      <c r="C25" s="117">
        <v>23366</v>
      </c>
      <c r="D25" s="117">
        <v>19551</v>
      </c>
      <c r="E25" s="117">
        <v>21933</v>
      </c>
      <c r="F25" s="117">
        <v>17910</v>
      </c>
      <c r="G25" s="117">
        <v>11964</v>
      </c>
      <c r="H25" s="117">
        <v>19882</v>
      </c>
      <c r="I25" s="117">
        <v>22565</v>
      </c>
      <c r="J25" s="117">
        <v>23116</v>
      </c>
      <c r="K25" s="117">
        <v>13142</v>
      </c>
      <c r="L25" s="117">
        <v>8924</v>
      </c>
      <c r="M25" s="117">
        <v>13699</v>
      </c>
      <c r="N25" s="117">
        <v>16696</v>
      </c>
      <c r="O25" s="117">
        <f>SUM(C25:N25)</f>
        <v>212748</v>
      </c>
      <c r="Q25" s="117">
        <v>8972</v>
      </c>
      <c r="R25" s="117">
        <v>9360</v>
      </c>
      <c r="S25" s="117">
        <v>8734</v>
      </c>
      <c r="T25" s="117">
        <v>1274</v>
      </c>
      <c r="U25" s="117">
        <v>126</v>
      </c>
      <c r="V25" s="117">
        <v>119</v>
      </c>
      <c r="W25" s="117">
        <v>184</v>
      </c>
      <c r="X25" s="117">
        <v>167</v>
      </c>
      <c r="Y25" s="117">
        <v>121</v>
      </c>
      <c r="Z25" s="117">
        <v>226</v>
      </c>
      <c r="AA25" s="117">
        <v>348</v>
      </c>
      <c r="AB25" s="117">
        <v>1205</v>
      </c>
      <c r="AC25" s="117">
        <f>SUM(Q25:AB25)</f>
        <v>30836</v>
      </c>
      <c r="AE25" s="117">
        <f t="shared" si="6"/>
        <v>32338</v>
      </c>
      <c r="AF25" s="117">
        <f t="shared" si="6"/>
        <v>28911</v>
      </c>
      <c r="AG25" s="107">
        <f t="shared" si="6"/>
        <v>30667</v>
      </c>
      <c r="AH25" s="107"/>
      <c r="AQ25" s="119">
        <f>SUM(AE25:AP25)</f>
        <v>91916</v>
      </c>
      <c r="AS25" s="117">
        <v>23072</v>
      </c>
      <c r="AT25" s="117">
        <v>20252</v>
      </c>
      <c r="AU25" s="117">
        <v>0</v>
      </c>
      <c r="AV25" s="117">
        <v>0</v>
      </c>
      <c r="AW25" s="117">
        <v>0</v>
      </c>
      <c r="AX25" s="117">
        <v>0</v>
      </c>
      <c r="AY25" s="117">
        <v>0</v>
      </c>
      <c r="AZ25" s="117">
        <v>0</v>
      </c>
      <c r="BA25" s="117">
        <v>0</v>
      </c>
      <c r="BB25" s="117">
        <v>0</v>
      </c>
      <c r="BC25" s="117">
        <v>0</v>
      </c>
      <c r="BD25" s="117"/>
      <c r="BE25" s="117">
        <f>SUM(AS25:BD25)</f>
        <v>43324</v>
      </c>
      <c r="BG25" s="117">
        <v>2845</v>
      </c>
      <c r="BH25" s="117">
        <v>2550</v>
      </c>
      <c r="BI25" s="117">
        <v>0</v>
      </c>
      <c r="BJ25" s="117">
        <v>0</v>
      </c>
      <c r="BK25" s="117">
        <v>0</v>
      </c>
      <c r="BL25" s="117">
        <v>0</v>
      </c>
      <c r="BM25" s="117">
        <v>0</v>
      </c>
      <c r="BN25" s="117">
        <v>0</v>
      </c>
      <c r="BO25" s="117">
        <v>0</v>
      </c>
      <c r="BP25" s="117">
        <v>0</v>
      </c>
      <c r="BQ25" s="117">
        <v>0</v>
      </c>
      <c r="BR25" s="117">
        <v>0</v>
      </c>
      <c r="BS25" s="117">
        <f>SUM(BG25:BR25)</f>
        <v>5395</v>
      </c>
      <c r="BU25" s="117">
        <f t="shared" si="7"/>
        <v>25917</v>
      </c>
      <c r="BV25" s="117">
        <f t="shared" si="7"/>
        <v>22802</v>
      </c>
      <c r="CG25" s="119">
        <f>SUM(BU25:CF25)</f>
        <v>48719</v>
      </c>
    </row>
    <row r="26" spans="1:85" s="118" customFormat="1" x14ac:dyDescent="0.25">
      <c r="A26" s="111"/>
      <c r="B26" s="112" t="s">
        <v>2</v>
      </c>
      <c r="C26" s="117">
        <v>286</v>
      </c>
      <c r="D26" s="117">
        <v>247</v>
      </c>
      <c r="E26" s="117">
        <v>242</v>
      </c>
      <c r="F26" s="117">
        <v>164</v>
      </c>
      <c r="G26" s="117">
        <v>87</v>
      </c>
      <c r="H26" s="117">
        <v>106</v>
      </c>
      <c r="I26" s="117">
        <v>110</v>
      </c>
      <c r="J26" s="117">
        <v>105</v>
      </c>
      <c r="K26" s="117">
        <v>76</v>
      </c>
      <c r="L26" s="117">
        <v>75</v>
      </c>
      <c r="M26" s="117">
        <v>168</v>
      </c>
      <c r="N26" s="117">
        <v>229</v>
      </c>
      <c r="O26" s="117">
        <f>SUM(C26:N26)</f>
        <v>1895</v>
      </c>
      <c r="Q26" s="117">
        <v>188</v>
      </c>
      <c r="R26" s="117">
        <v>149</v>
      </c>
      <c r="S26" s="117">
        <v>141</v>
      </c>
      <c r="T26" s="117">
        <v>90</v>
      </c>
      <c r="U26" s="117">
        <v>33</v>
      </c>
      <c r="V26" s="117">
        <v>29</v>
      </c>
      <c r="W26" s="117">
        <v>45</v>
      </c>
      <c r="X26" s="117">
        <v>58</v>
      </c>
      <c r="Y26" s="117">
        <v>41</v>
      </c>
      <c r="Z26" s="117">
        <v>65</v>
      </c>
      <c r="AA26" s="117">
        <v>100</v>
      </c>
      <c r="AB26" s="117">
        <v>167</v>
      </c>
      <c r="AC26" s="117">
        <f>SUM(Q26:AB26)</f>
        <v>1106</v>
      </c>
      <c r="AE26" s="117">
        <f t="shared" si="6"/>
        <v>474</v>
      </c>
      <c r="AF26" s="117">
        <f t="shared" si="6"/>
        <v>396</v>
      </c>
      <c r="AG26" s="107">
        <f t="shared" si="6"/>
        <v>383</v>
      </c>
      <c r="AH26" s="107"/>
      <c r="AQ26" s="119">
        <f>SUM(AE26:AP26)</f>
        <v>1253</v>
      </c>
      <c r="AS26" s="117">
        <v>290</v>
      </c>
      <c r="AT26" s="117">
        <v>241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>
        <f>SUM(AS26:BD26)</f>
        <v>531</v>
      </c>
      <c r="BG26" s="117">
        <v>201</v>
      </c>
      <c r="BH26" s="117">
        <v>119</v>
      </c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>
        <f>SUM(BG26:BR26)</f>
        <v>320</v>
      </c>
      <c r="BU26" s="117">
        <f t="shared" si="7"/>
        <v>491</v>
      </c>
      <c r="BV26" s="117">
        <f t="shared" si="7"/>
        <v>360</v>
      </c>
      <c r="CG26" s="119">
        <f>SUM(BU26:CF26)</f>
        <v>851</v>
      </c>
    </row>
    <row r="27" spans="1:85" x14ac:dyDescent="0.25"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E27" s="115"/>
      <c r="AF27" s="115"/>
      <c r="AG27" s="120"/>
      <c r="AH27" s="120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U27" s="115"/>
      <c r="BV27" s="115"/>
    </row>
    <row r="28" spans="1:85" x14ac:dyDescent="0.25">
      <c r="A28" s="109" t="s">
        <v>36</v>
      </c>
      <c r="B28" s="110" t="s">
        <v>12</v>
      </c>
      <c r="C28" s="115" t="s">
        <v>13</v>
      </c>
      <c r="D28" s="115" t="s">
        <v>14</v>
      </c>
      <c r="E28" s="115" t="s">
        <v>15</v>
      </c>
      <c r="F28" s="115" t="s">
        <v>16</v>
      </c>
      <c r="G28" s="115" t="s">
        <v>17</v>
      </c>
      <c r="H28" s="115" t="s">
        <v>18</v>
      </c>
      <c r="I28" s="115" t="s">
        <v>19</v>
      </c>
      <c r="J28" s="115" t="s">
        <v>20</v>
      </c>
      <c r="K28" s="115" t="s">
        <v>21</v>
      </c>
      <c r="L28" s="115" t="s">
        <v>22</v>
      </c>
      <c r="M28" s="115" t="s">
        <v>23</v>
      </c>
      <c r="N28" s="115" t="s">
        <v>24</v>
      </c>
      <c r="O28" s="115" t="s">
        <v>25</v>
      </c>
      <c r="Q28" s="115" t="s">
        <v>13</v>
      </c>
      <c r="R28" s="115" t="s">
        <v>14</v>
      </c>
      <c r="S28" s="115" t="s">
        <v>15</v>
      </c>
      <c r="T28" s="115" t="s">
        <v>16</v>
      </c>
      <c r="U28" s="115" t="s">
        <v>17</v>
      </c>
      <c r="V28" s="115" t="s">
        <v>18</v>
      </c>
      <c r="W28" s="115" t="s">
        <v>19</v>
      </c>
      <c r="X28" s="115" t="s">
        <v>20</v>
      </c>
      <c r="Y28" s="115" t="s">
        <v>21</v>
      </c>
      <c r="Z28" s="115" t="s">
        <v>22</v>
      </c>
      <c r="AA28" s="115" t="s">
        <v>23</v>
      </c>
      <c r="AB28" s="115" t="s">
        <v>24</v>
      </c>
      <c r="AC28" s="115" t="s">
        <v>25</v>
      </c>
      <c r="AE28" s="115"/>
      <c r="AF28" s="115"/>
      <c r="AG28" s="120"/>
      <c r="AH28" s="120"/>
      <c r="AS28" s="115" t="s">
        <v>13</v>
      </c>
      <c r="AT28" s="115" t="s">
        <v>14</v>
      </c>
      <c r="AU28" s="115" t="s">
        <v>15</v>
      </c>
      <c r="AV28" s="115" t="s">
        <v>16</v>
      </c>
      <c r="AW28" s="115" t="s">
        <v>17</v>
      </c>
      <c r="AX28" s="115" t="s">
        <v>18</v>
      </c>
      <c r="AY28" s="115" t="s">
        <v>19</v>
      </c>
      <c r="AZ28" s="115" t="s">
        <v>20</v>
      </c>
      <c r="BA28" s="115" t="s">
        <v>21</v>
      </c>
      <c r="BB28" s="115" t="s">
        <v>22</v>
      </c>
      <c r="BC28" s="115" t="s">
        <v>23</v>
      </c>
      <c r="BD28" s="115" t="s">
        <v>24</v>
      </c>
      <c r="BE28" s="115" t="s">
        <v>25</v>
      </c>
      <c r="BG28" s="115" t="s">
        <v>13</v>
      </c>
      <c r="BH28" s="115" t="s">
        <v>14</v>
      </c>
      <c r="BI28" s="115" t="s">
        <v>15</v>
      </c>
      <c r="BJ28" s="115" t="s">
        <v>16</v>
      </c>
      <c r="BK28" s="115" t="s">
        <v>17</v>
      </c>
      <c r="BL28" s="115" t="s">
        <v>18</v>
      </c>
      <c r="BM28" s="115" t="s">
        <v>19</v>
      </c>
      <c r="BN28" s="115" t="s">
        <v>20</v>
      </c>
      <c r="BO28" s="115" t="s">
        <v>21</v>
      </c>
      <c r="BP28" s="115" t="s">
        <v>22</v>
      </c>
      <c r="BQ28" s="115" t="s">
        <v>23</v>
      </c>
      <c r="BR28" s="115" t="s">
        <v>24</v>
      </c>
      <c r="BS28" s="115" t="s">
        <v>25</v>
      </c>
      <c r="BU28" s="115"/>
      <c r="BV28" s="115"/>
    </row>
    <row r="29" spans="1:85" x14ac:dyDescent="0.25">
      <c r="B29" s="110" t="s">
        <v>26</v>
      </c>
      <c r="C29" s="115">
        <v>88156</v>
      </c>
      <c r="D29" s="115">
        <v>76314</v>
      </c>
      <c r="E29" s="115">
        <v>76344</v>
      </c>
      <c r="F29" s="115">
        <v>84025</v>
      </c>
      <c r="G29" s="115">
        <v>81143</v>
      </c>
      <c r="H29" s="115">
        <v>109084</v>
      </c>
      <c r="I29" s="115">
        <v>130344</v>
      </c>
      <c r="J29" s="115">
        <v>110674</v>
      </c>
      <c r="K29" s="115">
        <v>70184</v>
      </c>
      <c r="L29" s="115">
        <v>78319</v>
      </c>
      <c r="M29" s="115">
        <v>81955</v>
      </c>
      <c r="N29" s="115">
        <v>111187</v>
      </c>
      <c r="O29" s="115">
        <f>SUM(C29:N29)</f>
        <v>1097729</v>
      </c>
      <c r="Q29" s="115">
        <v>21</v>
      </c>
      <c r="R29" s="115">
        <v>108</v>
      </c>
      <c r="S29" s="115">
        <v>19</v>
      </c>
      <c r="T29" s="115">
        <v>16</v>
      </c>
      <c r="U29" s="115">
        <v>19</v>
      </c>
      <c r="V29" s="115">
        <v>11</v>
      </c>
      <c r="W29" s="115">
        <v>22</v>
      </c>
      <c r="X29" s="115">
        <v>88</v>
      </c>
      <c r="Y29" s="115">
        <v>26</v>
      </c>
      <c r="Z29" s="115">
        <v>17</v>
      </c>
      <c r="AA29" s="115">
        <v>131</v>
      </c>
      <c r="AB29" s="115">
        <v>11</v>
      </c>
      <c r="AC29" s="115">
        <f>SUM(Q29:AB29)</f>
        <v>489</v>
      </c>
      <c r="AE29" s="115">
        <f t="shared" ref="AE29:AG32" si="8">+C29+Q29</f>
        <v>88177</v>
      </c>
      <c r="AF29" s="115">
        <f t="shared" si="8"/>
        <v>76422</v>
      </c>
      <c r="AG29" s="120">
        <f t="shared" si="8"/>
        <v>76363</v>
      </c>
      <c r="AH29" s="120"/>
      <c r="AQ29" s="116">
        <f>SUM(AE29:AP29)</f>
        <v>240962</v>
      </c>
      <c r="AS29" s="115">
        <v>94134</v>
      </c>
      <c r="AT29" s="115">
        <v>84496</v>
      </c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>
        <f>SUM(AS29:BD29)</f>
        <v>178630</v>
      </c>
      <c r="BG29" s="115">
        <v>20</v>
      </c>
      <c r="BH29" s="115">
        <v>66</v>
      </c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>
        <f>SUM(BG29:BR29)</f>
        <v>86</v>
      </c>
      <c r="BU29" s="115">
        <f t="shared" ref="BU29:BV32" si="9">+AS29+BG29</f>
        <v>94154</v>
      </c>
      <c r="BV29" s="115">
        <f t="shared" si="9"/>
        <v>84562</v>
      </c>
      <c r="CG29" s="116">
        <f>SUM(BU29:CF29)</f>
        <v>178716</v>
      </c>
    </row>
    <row r="30" spans="1:85" x14ac:dyDescent="0.25">
      <c r="A30" s="109" t="s">
        <v>41</v>
      </c>
      <c r="B30" s="110" t="s">
        <v>28</v>
      </c>
      <c r="C30" s="115">
        <v>103618</v>
      </c>
      <c r="D30" s="115">
        <v>80353</v>
      </c>
      <c r="E30" s="115">
        <v>90620</v>
      </c>
      <c r="F30" s="115">
        <v>88394</v>
      </c>
      <c r="G30" s="115">
        <v>85557</v>
      </c>
      <c r="H30" s="115">
        <v>92038</v>
      </c>
      <c r="I30" s="115">
        <v>117372</v>
      </c>
      <c r="J30" s="115">
        <v>131531</v>
      </c>
      <c r="K30" s="115">
        <v>91254</v>
      </c>
      <c r="L30" s="115">
        <v>80167</v>
      </c>
      <c r="M30" s="115">
        <v>78544</v>
      </c>
      <c r="N30" s="115">
        <v>73873</v>
      </c>
      <c r="O30" s="115">
        <f>SUM(C30:N30)</f>
        <v>1113321</v>
      </c>
      <c r="Q30" s="115">
        <v>19</v>
      </c>
      <c r="R30" s="115">
        <v>106</v>
      </c>
      <c r="S30" s="115">
        <v>9</v>
      </c>
      <c r="T30" s="115">
        <v>14</v>
      </c>
      <c r="U30" s="115">
        <v>17</v>
      </c>
      <c r="V30" s="115">
        <v>10</v>
      </c>
      <c r="W30" s="115">
        <v>10</v>
      </c>
      <c r="X30" s="115">
        <v>48</v>
      </c>
      <c r="Y30" s="115">
        <v>8</v>
      </c>
      <c r="Z30" s="115">
        <v>0</v>
      </c>
      <c r="AA30" s="115">
        <v>161</v>
      </c>
      <c r="AB30" s="115">
        <v>4</v>
      </c>
      <c r="AC30" s="115">
        <f>SUM(Q30:AB30)</f>
        <v>406</v>
      </c>
      <c r="AE30" s="115">
        <f t="shared" si="8"/>
        <v>103637</v>
      </c>
      <c r="AF30" s="115">
        <f t="shared" si="8"/>
        <v>80459</v>
      </c>
      <c r="AG30" s="120">
        <f t="shared" si="8"/>
        <v>90629</v>
      </c>
      <c r="AH30" s="120"/>
      <c r="AQ30" s="116">
        <f>SUM(AE30:AP30)</f>
        <v>274725</v>
      </c>
      <c r="AS30" s="115">
        <v>112319</v>
      </c>
      <c r="AT30" s="115">
        <v>86495</v>
      </c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>
        <f>SUM(AS30:BD30)</f>
        <v>198814</v>
      </c>
      <c r="BG30" s="115">
        <v>18</v>
      </c>
      <c r="BH30" s="115">
        <v>55</v>
      </c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>
        <f>SUM(BG30:BR30)</f>
        <v>73</v>
      </c>
      <c r="BU30" s="115">
        <f t="shared" si="9"/>
        <v>112337</v>
      </c>
      <c r="BV30" s="115">
        <f t="shared" si="9"/>
        <v>86550</v>
      </c>
      <c r="CG30" s="116">
        <f>SUM(BU30:CF30)</f>
        <v>198887</v>
      </c>
    </row>
    <row r="31" spans="1:85" s="118" customFormat="1" x14ac:dyDescent="0.25">
      <c r="A31" s="111" t="s">
        <v>7</v>
      </c>
      <c r="B31" s="112" t="s">
        <v>33</v>
      </c>
      <c r="C31" s="117">
        <v>191774</v>
      </c>
      <c r="D31" s="117">
        <v>156667</v>
      </c>
      <c r="E31" s="117">
        <v>166964</v>
      </c>
      <c r="F31" s="117">
        <v>172419</v>
      </c>
      <c r="G31" s="117">
        <v>166700</v>
      </c>
      <c r="H31" s="117">
        <v>201122</v>
      </c>
      <c r="I31" s="117">
        <v>247716</v>
      </c>
      <c r="J31" s="117">
        <v>242205</v>
      </c>
      <c r="K31" s="117">
        <v>161438</v>
      </c>
      <c r="L31" s="117">
        <v>158486</v>
      </c>
      <c r="M31" s="117">
        <v>160499</v>
      </c>
      <c r="N31" s="117">
        <v>185060</v>
      </c>
      <c r="O31" s="117">
        <f>SUM(C31:N31)</f>
        <v>2211050</v>
      </c>
      <c r="Q31" s="117">
        <v>40</v>
      </c>
      <c r="R31" s="117">
        <v>214</v>
      </c>
      <c r="S31" s="117">
        <v>28</v>
      </c>
      <c r="T31" s="117">
        <v>30</v>
      </c>
      <c r="U31" s="117">
        <v>36</v>
      </c>
      <c r="V31" s="117">
        <v>21</v>
      </c>
      <c r="W31" s="117">
        <v>32</v>
      </c>
      <c r="X31" s="117">
        <v>136</v>
      </c>
      <c r="Y31" s="117">
        <v>34</v>
      </c>
      <c r="Z31" s="117">
        <v>17</v>
      </c>
      <c r="AA31" s="117">
        <v>292</v>
      </c>
      <c r="AB31" s="117">
        <v>15</v>
      </c>
      <c r="AC31" s="117">
        <f>SUM(Q31:AB31)</f>
        <v>895</v>
      </c>
      <c r="AE31" s="117">
        <f t="shared" si="8"/>
        <v>191814</v>
      </c>
      <c r="AF31" s="117">
        <f t="shared" si="8"/>
        <v>156881</v>
      </c>
      <c r="AG31" s="107">
        <f t="shared" si="8"/>
        <v>166992</v>
      </c>
      <c r="AH31" s="107"/>
      <c r="AQ31" s="119">
        <f>SUM(AE31:AP31)</f>
        <v>515687</v>
      </c>
      <c r="AS31" s="117">
        <v>206453</v>
      </c>
      <c r="AT31" s="117">
        <v>170991</v>
      </c>
      <c r="AU31" s="117">
        <v>0</v>
      </c>
      <c r="AV31" s="117">
        <v>0</v>
      </c>
      <c r="AW31" s="117">
        <v>0</v>
      </c>
      <c r="AX31" s="117">
        <v>0</v>
      </c>
      <c r="AY31" s="117">
        <v>0</v>
      </c>
      <c r="AZ31" s="117">
        <v>0</v>
      </c>
      <c r="BA31" s="117">
        <v>0</v>
      </c>
      <c r="BB31" s="117">
        <v>0</v>
      </c>
      <c r="BC31" s="117">
        <v>0</v>
      </c>
      <c r="BD31" s="117">
        <v>0</v>
      </c>
      <c r="BE31" s="117">
        <f>SUM(AS31:BD31)</f>
        <v>377444</v>
      </c>
      <c r="BG31" s="117">
        <v>38</v>
      </c>
      <c r="BH31" s="117">
        <v>121</v>
      </c>
      <c r="BI31" s="117">
        <v>0</v>
      </c>
      <c r="BJ31" s="117">
        <v>0</v>
      </c>
      <c r="BK31" s="117">
        <v>0</v>
      </c>
      <c r="BL31" s="117">
        <v>0</v>
      </c>
      <c r="BM31" s="117">
        <v>0</v>
      </c>
      <c r="BN31" s="117">
        <v>0</v>
      </c>
      <c r="BO31" s="117">
        <v>0</v>
      </c>
      <c r="BP31" s="117">
        <v>0</v>
      </c>
      <c r="BQ31" s="117">
        <v>0</v>
      </c>
      <c r="BR31" s="117">
        <v>0</v>
      </c>
      <c r="BS31" s="117">
        <f>SUM(BG31:BR31)</f>
        <v>159</v>
      </c>
      <c r="BU31" s="117">
        <f t="shared" si="9"/>
        <v>206491</v>
      </c>
      <c r="BV31" s="117">
        <f t="shared" si="9"/>
        <v>171112</v>
      </c>
      <c r="CG31" s="119">
        <f>SUM(BU31:CF31)</f>
        <v>377603</v>
      </c>
    </row>
    <row r="32" spans="1:85" s="118" customFormat="1" x14ac:dyDescent="0.25">
      <c r="A32" s="111"/>
      <c r="B32" s="112" t="s">
        <v>2</v>
      </c>
      <c r="C32" s="117">
        <v>1349</v>
      </c>
      <c r="D32" s="117">
        <v>1156</v>
      </c>
      <c r="E32" s="117">
        <v>1250</v>
      </c>
      <c r="F32" s="117">
        <v>1240</v>
      </c>
      <c r="G32" s="117">
        <v>1172</v>
      </c>
      <c r="H32" s="117">
        <v>1389</v>
      </c>
      <c r="I32" s="117">
        <v>1643</v>
      </c>
      <c r="J32" s="117">
        <v>1651</v>
      </c>
      <c r="K32" s="117">
        <v>1176</v>
      </c>
      <c r="L32" s="117">
        <v>1144</v>
      </c>
      <c r="M32" s="117">
        <v>1175</v>
      </c>
      <c r="N32" s="117">
        <v>1430</v>
      </c>
      <c r="O32" s="117">
        <f>SUM(C32:N32)</f>
        <v>15775</v>
      </c>
      <c r="Q32" s="117">
        <v>18</v>
      </c>
      <c r="R32" s="117">
        <v>18</v>
      </c>
      <c r="S32" s="117">
        <v>26</v>
      </c>
      <c r="T32" s="117">
        <v>17</v>
      </c>
      <c r="U32" s="117">
        <v>19</v>
      </c>
      <c r="V32" s="117">
        <v>16</v>
      </c>
      <c r="W32" s="117">
        <v>25</v>
      </c>
      <c r="X32" s="117">
        <v>19</v>
      </c>
      <c r="Y32" s="117">
        <v>25</v>
      </c>
      <c r="Z32" s="117">
        <v>13</v>
      </c>
      <c r="AA32" s="117">
        <v>41</v>
      </c>
      <c r="AB32" s="117">
        <v>13</v>
      </c>
      <c r="AC32" s="117">
        <f>SUM(Q32:AB32)</f>
        <v>250</v>
      </c>
      <c r="AE32" s="117">
        <f t="shared" si="8"/>
        <v>1367</v>
      </c>
      <c r="AF32" s="117">
        <f t="shared" si="8"/>
        <v>1174</v>
      </c>
      <c r="AG32" s="107">
        <f t="shared" si="8"/>
        <v>1276</v>
      </c>
      <c r="AH32" s="107"/>
      <c r="AQ32" s="119">
        <f>SUM(AE32:AP32)</f>
        <v>3817</v>
      </c>
      <c r="AS32" s="117">
        <v>1411</v>
      </c>
      <c r="AT32" s="117">
        <v>1208</v>
      </c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>
        <f>SUM(AS32:BD32)</f>
        <v>2619</v>
      </c>
      <c r="BG32" s="117">
        <v>18</v>
      </c>
      <c r="BH32" s="117">
        <v>10</v>
      </c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>
        <f>SUM(BG32:BR32)</f>
        <v>28</v>
      </c>
      <c r="BU32" s="117">
        <f t="shared" si="9"/>
        <v>1429</v>
      </c>
      <c r="BV32" s="117">
        <f t="shared" si="9"/>
        <v>1218</v>
      </c>
      <c r="CG32" s="119">
        <f>SUM(BU32:CF32)</f>
        <v>2647</v>
      </c>
    </row>
    <row r="33" spans="1:85" x14ac:dyDescent="0.25"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E33" s="115"/>
      <c r="AF33" s="115"/>
      <c r="AG33" s="120"/>
      <c r="AH33" s="120"/>
      <c r="AS33" s="115"/>
      <c r="AT33" s="115"/>
      <c r="AU33" s="115"/>
      <c r="AV33" s="115"/>
      <c r="AW33" s="115"/>
      <c r="AX33" s="115"/>
      <c r="AY33" s="115"/>
      <c r="AZ33" s="115"/>
      <c r="BA33" s="115"/>
      <c r="BB33" s="115"/>
      <c r="BC33" s="115"/>
      <c r="BD33" s="115"/>
      <c r="BE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U33" s="115"/>
      <c r="BV33" s="115"/>
    </row>
    <row r="34" spans="1:85" x14ac:dyDescent="0.25">
      <c r="A34" s="109" t="s">
        <v>36</v>
      </c>
      <c r="B34" s="110" t="s">
        <v>12</v>
      </c>
      <c r="C34" s="115" t="s">
        <v>13</v>
      </c>
      <c r="D34" s="115" t="s">
        <v>14</v>
      </c>
      <c r="E34" s="115" t="s">
        <v>15</v>
      </c>
      <c r="F34" s="115" t="s">
        <v>16</v>
      </c>
      <c r="G34" s="115" t="s">
        <v>17</v>
      </c>
      <c r="H34" s="115" t="s">
        <v>18</v>
      </c>
      <c r="I34" s="115" t="s">
        <v>19</v>
      </c>
      <c r="J34" s="115" t="s">
        <v>20</v>
      </c>
      <c r="K34" s="115" t="s">
        <v>21</v>
      </c>
      <c r="L34" s="115" t="s">
        <v>22</v>
      </c>
      <c r="M34" s="115" t="s">
        <v>23</v>
      </c>
      <c r="N34" s="115" t="s">
        <v>24</v>
      </c>
      <c r="O34" s="115" t="s">
        <v>25</v>
      </c>
      <c r="Q34" s="115" t="s">
        <v>13</v>
      </c>
      <c r="R34" s="115" t="s">
        <v>14</v>
      </c>
      <c r="S34" s="115" t="s">
        <v>15</v>
      </c>
      <c r="T34" s="115" t="s">
        <v>16</v>
      </c>
      <c r="U34" s="115" t="s">
        <v>17</v>
      </c>
      <c r="V34" s="115" t="s">
        <v>18</v>
      </c>
      <c r="W34" s="115" t="s">
        <v>19</v>
      </c>
      <c r="X34" s="115" t="s">
        <v>20</v>
      </c>
      <c r="Y34" s="115" t="s">
        <v>21</v>
      </c>
      <c r="Z34" s="115" t="s">
        <v>22</v>
      </c>
      <c r="AA34" s="115" t="s">
        <v>23</v>
      </c>
      <c r="AB34" s="115" t="s">
        <v>24</v>
      </c>
      <c r="AC34" s="115" t="s">
        <v>25</v>
      </c>
      <c r="AE34" s="115"/>
      <c r="AF34" s="115"/>
      <c r="AG34" s="120"/>
      <c r="AH34" s="120"/>
      <c r="AS34" s="115" t="s">
        <v>13</v>
      </c>
      <c r="AT34" s="115" t="s">
        <v>14</v>
      </c>
      <c r="AU34" s="115" t="s">
        <v>15</v>
      </c>
      <c r="AV34" s="115" t="s">
        <v>16</v>
      </c>
      <c r="AW34" s="115" t="s">
        <v>17</v>
      </c>
      <c r="AX34" s="115" t="s">
        <v>18</v>
      </c>
      <c r="AY34" s="115" t="s">
        <v>19</v>
      </c>
      <c r="AZ34" s="115" t="s">
        <v>20</v>
      </c>
      <c r="BA34" s="115" t="s">
        <v>21</v>
      </c>
      <c r="BB34" s="115" t="s">
        <v>22</v>
      </c>
      <c r="BC34" s="115" t="s">
        <v>23</v>
      </c>
      <c r="BD34" s="115" t="s">
        <v>24</v>
      </c>
      <c r="BE34" s="115" t="s">
        <v>25</v>
      </c>
      <c r="BG34" s="115" t="s">
        <v>13</v>
      </c>
      <c r="BH34" s="115" t="s">
        <v>14</v>
      </c>
      <c r="BI34" s="115" t="s">
        <v>15</v>
      </c>
      <c r="BJ34" s="115" t="s">
        <v>16</v>
      </c>
      <c r="BK34" s="115" t="s">
        <v>17</v>
      </c>
      <c r="BL34" s="115" t="s">
        <v>18</v>
      </c>
      <c r="BM34" s="115" t="s">
        <v>19</v>
      </c>
      <c r="BN34" s="115" t="s">
        <v>20</v>
      </c>
      <c r="BO34" s="115" t="s">
        <v>21</v>
      </c>
      <c r="BP34" s="115" t="s">
        <v>22</v>
      </c>
      <c r="BQ34" s="115" t="s">
        <v>23</v>
      </c>
      <c r="BR34" s="115" t="s">
        <v>24</v>
      </c>
      <c r="BS34" s="115" t="s">
        <v>25</v>
      </c>
      <c r="BU34" s="115"/>
      <c r="BV34" s="115"/>
    </row>
    <row r="35" spans="1:85" x14ac:dyDescent="0.25">
      <c r="B35" s="110" t="s">
        <v>26</v>
      </c>
      <c r="C35" s="115">
        <v>1471</v>
      </c>
      <c r="D35" s="115">
        <v>1170</v>
      </c>
      <c r="E35" s="115">
        <v>1496</v>
      </c>
      <c r="F35" s="115">
        <v>1565</v>
      </c>
      <c r="G35" s="115">
        <v>1556</v>
      </c>
      <c r="H35" s="115">
        <v>1432</v>
      </c>
      <c r="I35" s="115">
        <v>2070</v>
      </c>
      <c r="J35" s="115">
        <v>1707</v>
      </c>
      <c r="K35" s="115">
        <v>1451</v>
      </c>
      <c r="L35" s="115">
        <v>1557</v>
      </c>
      <c r="M35" s="115">
        <v>1740</v>
      </c>
      <c r="N35" s="115">
        <v>2343</v>
      </c>
      <c r="O35" s="115">
        <f>SUM(C35:N35)</f>
        <v>19558</v>
      </c>
      <c r="Q35" s="115">
        <v>126</v>
      </c>
      <c r="R35" s="115">
        <v>123</v>
      </c>
      <c r="S35" s="115">
        <v>218</v>
      </c>
      <c r="T35" s="115">
        <v>130</v>
      </c>
      <c r="U35" s="115">
        <v>151</v>
      </c>
      <c r="V35" s="115">
        <v>170</v>
      </c>
      <c r="W35" s="115">
        <v>131</v>
      </c>
      <c r="X35" s="115">
        <v>156</v>
      </c>
      <c r="Y35" s="115">
        <v>149</v>
      </c>
      <c r="Z35" s="115">
        <v>146</v>
      </c>
      <c r="AA35" s="115">
        <v>248</v>
      </c>
      <c r="AB35" s="115">
        <v>285</v>
      </c>
      <c r="AC35" s="115">
        <f>SUM(Q35:AB35)</f>
        <v>2033</v>
      </c>
      <c r="AE35" s="115">
        <f t="shared" ref="AE35:AG38" si="10">+C35+Q35</f>
        <v>1597</v>
      </c>
      <c r="AF35" s="115">
        <f t="shared" si="10"/>
        <v>1293</v>
      </c>
      <c r="AG35" s="120">
        <f t="shared" si="10"/>
        <v>1714</v>
      </c>
      <c r="AH35" s="120"/>
      <c r="AQ35" s="116">
        <f>SUM(AE35:AP35)</f>
        <v>4604</v>
      </c>
      <c r="AS35" s="115">
        <v>1626</v>
      </c>
      <c r="AT35" s="115">
        <v>1262</v>
      </c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>
        <f>SUM(AS35:BD35)</f>
        <v>2888</v>
      </c>
      <c r="BG35" s="115">
        <v>151</v>
      </c>
      <c r="BH35" s="115">
        <v>165</v>
      </c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>
        <f>SUM(BG35:BR35)</f>
        <v>316</v>
      </c>
      <c r="BU35" s="115">
        <f t="shared" ref="BU35:BV38" si="11">+AS35+BG35</f>
        <v>1777</v>
      </c>
      <c r="BV35" s="115">
        <f t="shared" si="11"/>
        <v>1427</v>
      </c>
      <c r="CG35" s="116">
        <f>SUM(BU35:CF35)</f>
        <v>3204</v>
      </c>
    </row>
    <row r="36" spans="1:85" x14ac:dyDescent="0.25">
      <c r="A36" s="109" t="s">
        <v>42</v>
      </c>
      <c r="B36" s="110" t="s">
        <v>28</v>
      </c>
      <c r="C36" s="115">
        <v>1892</v>
      </c>
      <c r="D36" s="115">
        <v>1330</v>
      </c>
      <c r="E36" s="115">
        <v>1310</v>
      </c>
      <c r="F36" s="115">
        <v>1358</v>
      </c>
      <c r="G36" s="115">
        <v>1488</v>
      </c>
      <c r="H36" s="115">
        <v>1332</v>
      </c>
      <c r="I36" s="115">
        <v>1495</v>
      </c>
      <c r="J36" s="115">
        <v>2064</v>
      </c>
      <c r="K36" s="115">
        <v>1419</v>
      </c>
      <c r="L36" s="115">
        <v>1505</v>
      </c>
      <c r="M36" s="115">
        <v>1426</v>
      </c>
      <c r="N36" s="115">
        <v>1399</v>
      </c>
      <c r="O36" s="115">
        <f>SUM(C36:N36)</f>
        <v>18018</v>
      </c>
      <c r="Q36" s="115">
        <v>124</v>
      </c>
      <c r="R36" s="115">
        <v>150</v>
      </c>
      <c r="S36" s="115">
        <v>161</v>
      </c>
      <c r="T36" s="115">
        <v>112</v>
      </c>
      <c r="U36" s="115">
        <v>168</v>
      </c>
      <c r="V36" s="115">
        <v>123</v>
      </c>
      <c r="W36" s="115">
        <v>143</v>
      </c>
      <c r="X36" s="115">
        <v>141</v>
      </c>
      <c r="Y36" s="115">
        <v>131</v>
      </c>
      <c r="Z36" s="115">
        <v>147</v>
      </c>
      <c r="AA36" s="115">
        <v>256</v>
      </c>
      <c r="AB36" s="115">
        <v>195</v>
      </c>
      <c r="AC36" s="115">
        <f>SUM(Q36:AB36)</f>
        <v>1851</v>
      </c>
      <c r="AE36" s="115">
        <f t="shared" si="10"/>
        <v>2016</v>
      </c>
      <c r="AF36" s="115">
        <f t="shared" si="10"/>
        <v>1480</v>
      </c>
      <c r="AG36" s="120">
        <f t="shared" si="10"/>
        <v>1471</v>
      </c>
      <c r="AH36" s="120"/>
      <c r="AQ36" s="116">
        <f>SUM(AE36:AP36)</f>
        <v>4967</v>
      </c>
      <c r="AS36" s="115">
        <v>1879</v>
      </c>
      <c r="AT36" s="115">
        <v>1136</v>
      </c>
      <c r="AU36" s="115"/>
      <c r="AV36" s="115"/>
      <c r="AW36" s="115"/>
      <c r="AX36" s="115"/>
      <c r="AY36" s="115"/>
      <c r="AZ36" s="115"/>
      <c r="BA36" s="115"/>
      <c r="BB36" s="115"/>
      <c r="BC36" s="115"/>
      <c r="BD36" s="115"/>
      <c r="BE36" s="115">
        <f>SUM(AS36:BD36)</f>
        <v>3015</v>
      </c>
      <c r="BG36" s="115">
        <v>152</v>
      </c>
      <c r="BH36" s="115">
        <v>191</v>
      </c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>
        <f>SUM(BG36:BR36)</f>
        <v>343</v>
      </c>
      <c r="BU36" s="115">
        <f t="shared" si="11"/>
        <v>2031</v>
      </c>
      <c r="BV36" s="115">
        <f t="shared" si="11"/>
        <v>1327</v>
      </c>
      <c r="CG36" s="116">
        <f>SUM(BU36:CF36)</f>
        <v>3358</v>
      </c>
    </row>
    <row r="37" spans="1:85" s="118" customFormat="1" x14ac:dyDescent="0.25">
      <c r="A37" s="109" t="s">
        <v>43</v>
      </c>
      <c r="B37" s="112" t="s">
        <v>33</v>
      </c>
      <c r="C37" s="117">
        <v>3363</v>
      </c>
      <c r="D37" s="117">
        <v>2500</v>
      </c>
      <c r="E37" s="117">
        <v>2806</v>
      </c>
      <c r="F37" s="117">
        <v>2923</v>
      </c>
      <c r="G37" s="117">
        <v>3044</v>
      </c>
      <c r="H37" s="117">
        <v>2764</v>
      </c>
      <c r="I37" s="117">
        <v>3565</v>
      </c>
      <c r="J37" s="117">
        <v>3771</v>
      </c>
      <c r="K37" s="117">
        <v>2870</v>
      </c>
      <c r="L37" s="117">
        <v>3062</v>
      </c>
      <c r="M37" s="117">
        <v>3166</v>
      </c>
      <c r="N37" s="117">
        <v>3742</v>
      </c>
      <c r="O37" s="117">
        <f>SUM(C37:N37)</f>
        <v>37576</v>
      </c>
      <c r="Q37" s="117">
        <v>250</v>
      </c>
      <c r="R37" s="117">
        <v>273</v>
      </c>
      <c r="S37" s="117">
        <v>379</v>
      </c>
      <c r="T37" s="117">
        <v>242</v>
      </c>
      <c r="U37" s="117">
        <v>319</v>
      </c>
      <c r="V37" s="117">
        <v>293</v>
      </c>
      <c r="W37" s="117">
        <v>274</v>
      </c>
      <c r="X37" s="117">
        <v>297</v>
      </c>
      <c r="Y37" s="117">
        <v>280</v>
      </c>
      <c r="Z37" s="117">
        <v>293</v>
      </c>
      <c r="AA37" s="117">
        <v>504</v>
      </c>
      <c r="AB37" s="117">
        <v>480</v>
      </c>
      <c r="AC37" s="117">
        <f>SUM(Q37:AB37)</f>
        <v>3884</v>
      </c>
      <c r="AE37" s="117">
        <f t="shared" si="10"/>
        <v>3613</v>
      </c>
      <c r="AF37" s="117">
        <f t="shared" si="10"/>
        <v>2773</v>
      </c>
      <c r="AG37" s="107">
        <f t="shared" si="10"/>
        <v>3185</v>
      </c>
      <c r="AH37" s="107"/>
      <c r="AQ37" s="119">
        <f>SUM(AE37:AP37)</f>
        <v>9571</v>
      </c>
      <c r="AS37" s="117">
        <v>3505</v>
      </c>
      <c r="AT37" s="117">
        <v>2398</v>
      </c>
      <c r="AU37" s="117">
        <v>0</v>
      </c>
      <c r="AV37" s="117">
        <v>0</v>
      </c>
      <c r="AW37" s="117">
        <v>0</v>
      </c>
      <c r="AX37" s="117">
        <v>0</v>
      </c>
      <c r="AY37" s="117">
        <v>0</v>
      </c>
      <c r="AZ37" s="117">
        <v>0</v>
      </c>
      <c r="BA37" s="117">
        <v>0</v>
      </c>
      <c r="BB37" s="117">
        <v>0</v>
      </c>
      <c r="BC37" s="117">
        <v>0</v>
      </c>
      <c r="BD37" s="117">
        <v>0</v>
      </c>
      <c r="BE37" s="117">
        <f>SUM(AS37:BD37)</f>
        <v>5903</v>
      </c>
      <c r="BG37" s="117">
        <v>303</v>
      </c>
      <c r="BH37" s="117">
        <v>356</v>
      </c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>
        <f>SUM(BG37:BR37)</f>
        <v>659</v>
      </c>
      <c r="BU37" s="117">
        <f t="shared" si="11"/>
        <v>3808</v>
      </c>
      <c r="BV37" s="117">
        <f t="shared" si="11"/>
        <v>2754</v>
      </c>
      <c r="CG37" s="119">
        <f>SUM(BU37:CF37)</f>
        <v>6562</v>
      </c>
    </row>
    <row r="38" spans="1:85" s="118" customFormat="1" x14ac:dyDescent="0.25">
      <c r="A38" s="111" t="s">
        <v>8</v>
      </c>
      <c r="B38" s="112" t="s">
        <v>2</v>
      </c>
      <c r="C38" s="117">
        <v>113</v>
      </c>
      <c r="D38" s="117">
        <v>94</v>
      </c>
      <c r="E38" s="117">
        <v>106</v>
      </c>
      <c r="F38" s="117">
        <v>105</v>
      </c>
      <c r="G38" s="117">
        <v>114</v>
      </c>
      <c r="H38" s="117">
        <v>96</v>
      </c>
      <c r="I38" s="117">
        <v>110</v>
      </c>
      <c r="J38" s="117">
        <v>107</v>
      </c>
      <c r="K38" s="117">
        <v>92</v>
      </c>
      <c r="L38" s="117">
        <v>103</v>
      </c>
      <c r="M38" s="117">
        <v>94</v>
      </c>
      <c r="N38" s="117">
        <v>111</v>
      </c>
      <c r="O38" s="117">
        <f>SUM(C38:N38)</f>
        <v>1245</v>
      </c>
      <c r="Q38" s="117">
        <v>203</v>
      </c>
      <c r="R38" s="117">
        <v>180</v>
      </c>
      <c r="S38" s="117">
        <v>212</v>
      </c>
      <c r="T38" s="117">
        <v>166</v>
      </c>
      <c r="U38" s="117">
        <v>187</v>
      </c>
      <c r="V38" s="117">
        <v>180</v>
      </c>
      <c r="W38" s="117">
        <v>172</v>
      </c>
      <c r="X38" s="117">
        <v>172</v>
      </c>
      <c r="Y38" s="117">
        <v>160</v>
      </c>
      <c r="Z38" s="117">
        <v>180</v>
      </c>
      <c r="AA38" s="117">
        <v>219</v>
      </c>
      <c r="AB38" s="117">
        <v>202</v>
      </c>
      <c r="AC38" s="117">
        <f>SUM(Q38:AB38)</f>
        <v>2233</v>
      </c>
      <c r="AE38" s="117">
        <f t="shared" si="10"/>
        <v>316</v>
      </c>
      <c r="AF38" s="117">
        <f t="shared" si="10"/>
        <v>274</v>
      </c>
      <c r="AG38" s="107">
        <f t="shared" si="10"/>
        <v>318</v>
      </c>
      <c r="AH38" s="107"/>
      <c r="AQ38" s="119">
        <f>SUM(AE38:AP38)</f>
        <v>908</v>
      </c>
      <c r="AS38" s="117">
        <v>105</v>
      </c>
      <c r="AT38" s="117">
        <v>87</v>
      </c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>
        <f>SUM(AS38:BD38)</f>
        <v>192</v>
      </c>
      <c r="BG38" s="117">
        <v>209</v>
      </c>
      <c r="BH38" s="117">
        <v>199</v>
      </c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>
        <f>SUM(BG38:BR38)</f>
        <v>408</v>
      </c>
      <c r="BU38" s="117">
        <f t="shared" si="11"/>
        <v>314</v>
      </c>
      <c r="BV38" s="117">
        <f t="shared" si="11"/>
        <v>286</v>
      </c>
      <c r="CG38" s="119">
        <f>SUM(BU38:CF38)</f>
        <v>600</v>
      </c>
    </row>
    <row r="39" spans="1:85" x14ac:dyDescent="0.25"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E39" s="115"/>
      <c r="AF39" s="115"/>
      <c r="AG39" s="120"/>
      <c r="AH39" s="120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U39" s="115"/>
      <c r="BV39" s="115"/>
    </row>
    <row r="40" spans="1:85" x14ac:dyDescent="0.25">
      <c r="A40" s="109" t="s">
        <v>36</v>
      </c>
      <c r="B40" s="110" t="s">
        <v>12</v>
      </c>
      <c r="C40" s="115" t="s">
        <v>13</v>
      </c>
      <c r="D40" s="115" t="s">
        <v>14</v>
      </c>
      <c r="E40" s="115" t="s">
        <v>15</v>
      </c>
      <c r="F40" s="115" t="s">
        <v>16</v>
      </c>
      <c r="G40" s="115" t="s">
        <v>17</v>
      </c>
      <c r="H40" s="115" t="s">
        <v>18</v>
      </c>
      <c r="I40" s="115" t="s">
        <v>19</v>
      </c>
      <c r="J40" s="115" t="s">
        <v>20</v>
      </c>
      <c r="K40" s="115" t="s">
        <v>21</v>
      </c>
      <c r="L40" s="115" t="s">
        <v>22</v>
      </c>
      <c r="M40" s="115" t="s">
        <v>23</v>
      </c>
      <c r="N40" s="115" t="s">
        <v>24</v>
      </c>
      <c r="O40" s="115" t="s">
        <v>25</v>
      </c>
      <c r="Q40" s="115" t="s">
        <v>13</v>
      </c>
      <c r="R40" s="115" t="s">
        <v>14</v>
      </c>
      <c r="S40" s="115" t="s">
        <v>15</v>
      </c>
      <c r="T40" s="115" t="s">
        <v>16</v>
      </c>
      <c r="U40" s="115" t="s">
        <v>17</v>
      </c>
      <c r="V40" s="115" t="s">
        <v>18</v>
      </c>
      <c r="W40" s="115" t="s">
        <v>19</v>
      </c>
      <c r="X40" s="115" t="s">
        <v>20</v>
      </c>
      <c r="Y40" s="115" t="s">
        <v>21</v>
      </c>
      <c r="Z40" s="115" t="s">
        <v>22</v>
      </c>
      <c r="AA40" s="115" t="s">
        <v>23</v>
      </c>
      <c r="AB40" s="115" t="s">
        <v>24</v>
      </c>
      <c r="AC40" s="115" t="s">
        <v>25</v>
      </c>
      <c r="AE40" s="115"/>
      <c r="AF40" s="115"/>
      <c r="AG40" s="120"/>
      <c r="AH40" s="120"/>
      <c r="AS40" s="115" t="s">
        <v>13</v>
      </c>
      <c r="AT40" s="115" t="s">
        <v>14</v>
      </c>
      <c r="AU40" s="115" t="s">
        <v>15</v>
      </c>
      <c r="AV40" s="115" t="s">
        <v>16</v>
      </c>
      <c r="AW40" s="115" t="s">
        <v>17</v>
      </c>
      <c r="AX40" s="115" t="s">
        <v>18</v>
      </c>
      <c r="AY40" s="115" t="s">
        <v>19</v>
      </c>
      <c r="AZ40" s="115" t="s">
        <v>20</v>
      </c>
      <c r="BA40" s="115" t="s">
        <v>21</v>
      </c>
      <c r="BB40" s="115" t="s">
        <v>22</v>
      </c>
      <c r="BC40" s="115" t="s">
        <v>23</v>
      </c>
      <c r="BD40" s="115" t="s">
        <v>24</v>
      </c>
      <c r="BE40" s="115" t="s">
        <v>25</v>
      </c>
      <c r="BG40" s="115" t="s">
        <v>13</v>
      </c>
      <c r="BH40" s="115" t="s">
        <v>14</v>
      </c>
      <c r="BI40" s="115" t="s">
        <v>15</v>
      </c>
      <c r="BJ40" s="115" t="s">
        <v>16</v>
      </c>
      <c r="BK40" s="115" t="s">
        <v>17</v>
      </c>
      <c r="BL40" s="115" t="s">
        <v>18</v>
      </c>
      <c r="BM40" s="115" t="s">
        <v>19</v>
      </c>
      <c r="BN40" s="115" t="s">
        <v>20</v>
      </c>
      <c r="BO40" s="115" t="s">
        <v>21</v>
      </c>
      <c r="BP40" s="115" t="s">
        <v>22</v>
      </c>
      <c r="BQ40" s="115" t="s">
        <v>23</v>
      </c>
      <c r="BR40" s="115" t="s">
        <v>24</v>
      </c>
      <c r="BS40" s="115" t="s">
        <v>25</v>
      </c>
      <c r="BU40" s="115"/>
      <c r="BV40" s="115"/>
    </row>
    <row r="41" spans="1:85" x14ac:dyDescent="0.25">
      <c r="B41" s="110" t="s">
        <v>26</v>
      </c>
      <c r="C41" s="115">
        <v>6192</v>
      </c>
      <c r="D41" s="115">
        <v>6112</v>
      </c>
      <c r="E41" s="115">
        <v>6350</v>
      </c>
      <c r="F41" s="115">
        <v>4184</v>
      </c>
      <c r="G41" s="115">
        <v>1809</v>
      </c>
      <c r="H41" s="115">
        <v>1778</v>
      </c>
      <c r="I41" s="115">
        <v>2975</v>
      </c>
      <c r="J41" s="115">
        <v>3461</v>
      </c>
      <c r="K41" s="115">
        <v>1142</v>
      </c>
      <c r="L41" s="115">
        <v>1301</v>
      </c>
      <c r="M41" s="115">
        <v>4449</v>
      </c>
      <c r="N41" s="115">
        <v>7995</v>
      </c>
      <c r="O41" s="115">
        <f>SUM(C41:N41)</f>
        <v>47748</v>
      </c>
      <c r="Q41" s="115">
        <v>21</v>
      </c>
      <c r="R41" s="115">
        <v>10</v>
      </c>
      <c r="S41" s="115">
        <v>23</v>
      </c>
      <c r="T41" s="115">
        <v>9</v>
      </c>
      <c r="U41" s="115">
        <v>7</v>
      </c>
      <c r="V41" s="115">
        <v>21</v>
      </c>
      <c r="W41" s="115">
        <v>0</v>
      </c>
      <c r="X41" s="115">
        <v>6</v>
      </c>
      <c r="Y41" s="115">
        <v>23</v>
      </c>
      <c r="Z41" s="115">
        <v>9</v>
      </c>
      <c r="AA41" s="115">
        <v>7</v>
      </c>
      <c r="AB41" s="115">
        <v>22</v>
      </c>
      <c r="AC41" s="115">
        <f>SUM(Q41:AB41)</f>
        <v>158</v>
      </c>
      <c r="AE41" s="115">
        <f t="shared" ref="AE41:AG44" si="12">+C41+Q41</f>
        <v>6213</v>
      </c>
      <c r="AF41" s="115">
        <f t="shared" si="12"/>
        <v>6122</v>
      </c>
      <c r="AG41" s="120">
        <f t="shared" si="12"/>
        <v>6373</v>
      </c>
      <c r="AH41" s="120"/>
      <c r="AQ41" s="116">
        <f>SUM(AE41:AP41)</f>
        <v>18708</v>
      </c>
      <c r="AS41" s="115">
        <v>10881</v>
      </c>
      <c r="AT41" s="115">
        <v>11173</v>
      </c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>
        <f>SUM(AS41:BD41)</f>
        <v>22054</v>
      </c>
      <c r="BG41" s="115">
        <v>73</v>
      </c>
      <c r="BH41" s="115">
        <v>27</v>
      </c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>
        <f>SUM(BG41:BR41)</f>
        <v>100</v>
      </c>
      <c r="BU41" s="115">
        <f t="shared" ref="BU41:BV44" si="13">+AS41+BG41</f>
        <v>10954</v>
      </c>
      <c r="BV41" s="115">
        <f t="shared" si="13"/>
        <v>11200</v>
      </c>
      <c r="CG41" s="116">
        <f>SUM(BU41:CF41)</f>
        <v>22154</v>
      </c>
    </row>
    <row r="42" spans="1:85" x14ac:dyDescent="0.25">
      <c r="A42" s="109" t="s">
        <v>44</v>
      </c>
      <c r="B42" s="110" t="s">
        <v>28</v>
      </c>
      <c r="C42" s="115">
        <v>5832</v>
      </c>
      <c r="D42" s="115">
        <v>5739</v>
      </c>
      <c r="E42" s="115">
        <v>7138</v>
      </c>
      <c r="F42" s="115">
        <v>5391</v>
      </c>
      <c r="G42" s="115">
        <v>2083</v>
      </c>
      <c r="H42" s="115">
        <v>1448</v>
      </c>
      <c r="I42" s="115">
        <v>2841</v>
      </c>
      <c r="J42" s="115">
        <v>3467</v>
      </c>
      <c r="K42" s="115">
        <v>1645</v>
      </c>
      <c r="L42" s="115">
        <v>755</v>
      </c>
      <c r="M42" s="115">
        <v>3792</v>
      </c>
      <c r="N42" s="115">
        <v>5467</v>
      </c>
      <c r="O42" s="115">
        <f>SUM(C42:N42)</f>
        <v>45598</v>
      </c>
      <c r="Q42" s="115">
        <v>33</v>
      </c>
      <c r="R42" s="115">
        <v>23</v>
      </c>
      <c r="S42" s="115">
        <v>26</v>
      </c>
      <c r="T42" s="115">
        <v>6</v>
      </c>
      <c r="U42" s="115">
        <v>18</v>
      </c>
      <c r="V42" s="115">
        <v>20</v>
      </c>
      <c r="W42" s="115">
        <v>11</v>
      </c>
      <c r="X42" s="115">
        <v>0</v>
      </c>
      <c r="Y42" s="115">
        <v>6</v>
      </c>
      <c r="Z42" s="115">
        <v>9</v>
      </c>
      <c r="AA42" s="115">
        <v>11</v>
      </c>
      <c r="AB42" s="115">
        <v>12</v>
      </c>
      <c r="AC42" s="115">
        <f>SUM(Q42:AB42)</f>
        <v>175</v>
      </c>
      <c r="AE42" s="115">
        <f t="shared" si="12"/>
        <v>5865</v>
      </c>
      <c r="AF42" s="115">
        <f t="shared" si="12"/>
        <v>5762</v>
      </c>
      <c r="AG42" s="120">
        <f t="shared" si="12"/>
        <v>7164</v>
      </c>
      <c r="AH42" s="120"/>
      <c r="AQ42" s="116">
        <f>SUM(AE42:AP42)</f>
        <v>18791</v>
      </c>
      <c r="AS42" s="115">
        <v>9389</v>
      </c>
      <c r="AT42" s="115">
        <v>9426</v>
      </c>
      <c r="AU42" s="115"/>
      <c r="AV42" s="115"/>
      <c r="AW42" s="115"/>
      <c r="AX42" s="115"/>
      <c r="AY42" s="115"/>
      <c r="AZ42" s="115"/>
      <c r="BA42" s="115"/>
      <c r="BB42" s="115"/>
      <c r="BC42" s="115"/>
      <c r="BD42" s="115"/>
      <c r="BE42" s="115">
        <f>SUM(AS42:BD42)</f>
        <v>18815</v>
      </c>
      <c r="BG42" s="115">
        <v>32</v>
      </c>
      <c r="BH42" s="115">
        <v>62</v>
      </c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>
        <f>SUM(BG42:BR42)</f>
        <v>94</v>
      </c>
      <c r="BU42" s="115">
        <f t="shared" si="13"/>
        <v>9421</v>
      </c>
      <c r="BV42" s="115">
        <f t="shared" si="13"/>
        <v>9488</v>
      </c>
      <c r="CG42" s="116">
        <f>SUM(BU42:CF42)</f>
        <v>18909</v>
      </c>
    </row>
    <row r="43" spans="1:85" s="118" customFormat="1" x14ac:dyDescent="0.25">
      <c r="A43" s="111" t="s">
        <v>9</v>
      </c>
      <c r="B43" s="112" t="s">
        <v>33</v>
      </c>
      <c r="C43" s="117">
        <v>12024</v>
      </c>
      <c r="D43" s="117">
        <v>11851</v>
      </c>
      <c r="E43" s="117">
        <v>13488</v>
      </c>
      <c r="F43" s="117">
        <v>9575</v>
      </c>
      <c r="G43" s="117">
        <v>3892</v>
      </c>
      <c r="H43" s="117">
        <v>3226</v>
      </c>
      <c r="I43" s="117">
        <v>5816</v>
      </c>
      <c r="J43" s="117">
        <v>6928</v>
      </c>
      <c r="K43" s="117">
        <v>2787</v>
      </c>
      <c r="L43" s="117">
        <v>2056</v>
      </c>
      <c r="M43" s="117">
        <v>8241</v>
      </c>
      <c r="N43" s="117">
        <v>13462</v>
      </c>
      <c r="O43" s="117">
        <f>SUM(C43:N43)</f>
        <v>93346</v>
      </c>
      <c r="Q43" s="117">
        <v>54</v>
      </c>
      <c r="R43" s="117">
        <v>33</v>
      </c>
      <c r="S43" s="117">
        <v>49</v>
      </c>
      <c r="T43" s="117">
        <v>15</v>
      </c>
      <c r="U43" s="117">
        <v>25</v>
      </c>
      <c r="V43" s="117">
        <v>41</v>
      </c>
      <c r="W43" s="117">
        <v>11</v>
      </c>
      <c r="X43" s="117">
        <v>6</v>
      </c>
      <c r="Y43" s="117">
        <v>29</v>
      </c>
      <c r="Z43" s="117">
        <v>18</v>
      </c>
      <c r="AA43" s="117">
        <v>18</v>
      </c>
      <c r="AB43" s="117">
        <v>34</v>
      </c>
      <c r="AC43" s="117">
        <f>SUM(Q43:AB43)</f>
        <v>333</v>
      </c>
      <c r="AE43" s="117">
        <f t="shared" si="12"/>
        <v>12078</v>
      </c>
      <c r="AF43" s="117">
        <f t="shared" si="12"/>
        <v>11884</v>
      </c>
      <c r="AG43" s="107">
        <f t="shared" si="12"/>
        <v>13537</v>
      </c>
      <c r="AH43" s="107"/>
      <c r="AQ43" s="119">
        <f>SUM(AE43:AP43)</f>
        <v>37499</v>
      </c>
      <c r="AS43" s="117">
        <v>20270</v>
      </c>
      <c r="AT43" s="117">
        <v>20599</v>
      </c>
      <c r="AU43" s="117">
        <v>0</v>
      </c>
      <c r="AV43" s="117">
        <v>0</v>
      </c>
      <c r="AW43" s="117">
        <v>0</v>
      </c>
      <c r="AX43" s="117">
        <v>0</v>
      </c>
      <c r="AY43" s="117">
        <v>0</v>
      </c>
      <c r="AZ43" s="117">
        <v>0</v>
      </c>
      <c r="BA43" s="117">
        <v>0</v>
      </c>
      <c r="BB43" s="117">
        <v>0</v>
      </c>
      <c r="BC43" s="117">
        <v>0</v>
      </c>
      <c r="BD43" s="117">
        <v>0</v>
      </c>
      <c r="BE43" s="117">
        <f>SUM(AS43:BD43)</f>
        <v>40869</v>
      </c>
      <c r="BG43" s="117">
        <v>105</v>
      </c>
      <c r="BH43" s="117">
        <v>89</v>
      </c>
      <c r="BI43" s="117">
        <v>0</v>
      </c>
      <c r="BJ43" s="117">
        <v>0</v>
      </c>
      <c r="BK43" s="117">
        <v>0</v>
      </c>
      <c r="BL43" s="117">
        <v>0</v>
      </c>
      <c r="BM43" s="117">
        <v>0</v>
      </c>
      <c r="BN43" s="117">
        <v>0</v>
      </c>
      <c r="BO43" s="117">
        <v>0</v>
      </c>
      <c r="BP43" s="117">
        <v>0</v>
      </c>
      <c r="BQ43" s="117">
        <v>0</v>
      </c>
      <c r="BR43" s="117">
        <v>0</v>
      </c>
      <c r="BS43" s="117">
        <f>SUM(BG43:BR43)</f>
        <v>194</v>
      </c>
      <c r="BU43" s="117">
        <f t="shared" si="13"/>
        <v>20375</v>
      </c>
      <c r="BV43" s="117">
        <f t="shared" si="13"/>
        <v>20688</v>
      </c>
      <c r="CG43" s="119">
        <f>SUM(BU43:CF43)</f>
        <v>41063</v>
      </c>
    </row>
    <row r="44" spans="1:85" s="118" customFormat="1" x14ac:dyDescent="0.25">
      <c r="A44" s="111"/>
      <c r="B44" s="112" t="s">
        <v>2</v>
      </c>
      <c r="C44" s="117">
        <v>78</v>
      </c>
      <c r="D44" s="117">
        <v>73</v>
      </c>
      <c r="E44" s="117">
        <v>84</v>
      </c>
      <c r="F44" s="117">
        <v>63</v>
      </c>
      <c r="G44" s="117">
        <v>22</v>
      </c>
      <c r="H44" s="117">
        <v>18</v>
      </c>
      <c r="I44" s="117">
        <v>24</v>
      </c>
      <c r="J44" s="117">
        <v>29</v>
      </c>
      <c r="K44" s="117">
        <v>14</v>
      </c>
      <c r="L44" s="117">
        <v>18</v>
      </c>
      <c r="M44" s="117">
        <v>54</v>
      </c>
      <c r="N44" s="117">
        <v>91</v>
      </c>
      <c r="O44" s="117">
        <f>SUM(C44:N44)</f>
        <v>568</v>
      </c>
      <c r="Q44" s="117">
        <v>26</v>
      </c>
      <c r="R44" s="117">
        <v>18</v>
      </c>
      <c r="S44" s="117">
        <v>17</v>
      </c>
      <c r="T44" s="117">
        <v>8</v>
      </c>
      <c r="U44" s="117">
        <v>12</v>
      </c>
      <c r="V44" s="117">
        <v>10</v>
      </c>
      <c r="W44" s="117">
        <v>2</v>
      </c>
      <c r="X44" s="117">
        <v>4</v>
      </c>
      <c r="Y44" s="117">
        <v>6</v>
      </c>
      <c r="Z44" s="117">
        <v>8</v>
      </c>
      <c r="AA44" s="117">
        <v>8</v>
      </c>
      <c r="AB44" s="117">
        <v>19</v>
      </c>
      <c r="AC44" s="117">
        <f>SUM(Q44:AB44)</f>
        <v>138</v>
      </c>
      <c r="AE44" s="117">
        <f t="shared" si="12"/>
        <v>104</v>
      </c>
      <c r="AF44" s="117">
        <f t="shared" si="12"/>
        <v>91</v>
      </c>
      <c r="AG44" s="107">
        <f t="shared" si="12"/>
        <v>101</v>
      </c>
      <c r="AH44" s="107"/>
      <c r="AQ44" s="119">
        <f>SUM(AE44:AP44)</f>
        <v>296</v>
      </c>
      <c r="AS44" s="117">
        <v>130</v>
      </c>
      <c r="AT44" s="117">
        <v>121</v>
      </c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>
        <f>SUM(AS44:BD44)</f>
        <v>251</v>
      </c>
      <c r="BG44" s="117">
        <v>37</v>
      </c>
      <c r="BH44" s="117">
        <v>35</v>
      </c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>
        <f>SUM(BG44:BR44)</f>
        <v>72</v>
      </c>
      <c r="BU44" s="117">
        <f t="shared" si="13"/>
        <v>167</v>
      </c>
      <c r="BV44" s="117">
        <f t="shared" si="13"/>
        <v>156</v>
      </c>
      <c r="CG44" s="119">
        <f>SUM(BU44:CF44)</f>
        <v>323</v>
      </c>
    </row>
    <row r="49" spans="1:85" x14ac:dyDescent="0.25">
      <c r="B49" s="110" t="s">
        <v>12</v>
      </c>
    </row>
    <row r="50" spans="1:85" x14ac:dyDescent="0.25">
      <c r="B50" s="110" t="s">
        <v>26</v>
      </c>
      <c r="AE50" s="116">
        <f t="shared" ref="AE50:AP50" si="14">+AE5+AE11+AE17+AE23+AE29+AE35+AE41</f>
        <v>862703</v>
      </c>
      <c r="AF50" s="116">
        <f t="shared" si="14"/>
        <v>785880</v>
      </c>
      <c r="AG50" s="116">
        <f t="shared" si="14"/>
        <v>876881</v>
      </c>
      <c r="AH50" s="116">
        <f t="shared" si="14"/>
        <v>0</v>
      </c>
      <c r="AI50" s="116">
        <f t="shared" si="14"/>
        <v>0</v>
      </c>
      <c r="AJ50" s="116">
        <f t="shared" si="14"/>
        <v>0</v>
      </c>
      <c r="AK50" s="116">
        <f t="shared" si="14"/>
        <v>0</v>
      </c>
      <c r="AL50" s="116">
        <f t="shared" si="14"/>
        <v>0</v>
      </c>
      <c r="AM50" s="116">
        <f t="shared" si="14"/>
        <v>0</v>
      </c>
      <c r="AN50" s="116">
        <f t="shared" si="14"/>
        <v>0</v>
      </c>
      <c r="AO50" s="116">
        <f t="shared" si="14"/>
        <v>0</v>
      </c>
      <c r="AP50" s="116">
        <f t="shared" si="14"/>
        <v>0</v>
      </c>
      <c r="AQ50" s="116">
        <f>SUM(AE50:AP50)</f>
        <v>2525464</v>
      </c>
      <c r="BU50" s="116">
        <f t="shared" ref="BU50:BV53" si="15">+BU5+BU11+BU17+BU23+BU29+BU35+BU41</f>
        <v>937683</v>
      </c>
      <c r="BV50" s="116">
        <f t="shared" si="15"/>
        <v>864771</v>
      </c>
      <c r="CG50" s="116">
        <f>SUM(BU50:CF50)</f>
        <v>1802454</v>
      </c>
    </row>
    <row r="51" spans="1:85" x14ac:dyDescent="0.25">
      <c r="B51" s="110" t="s">
        <v>28</v>
      </c>
      <c r="AE51" s="116">
        <f t="shared" ref="AE51:AP51" si="16">+AE6+AE12+AE18+AE24+AE30+AE36+AE42</f>
        <v>954949</v>
      </c>
      <c r="AF51" s="116">
        <f t="shared" si="16"/>
        <v>805893</v>
      </c>
      <c r="AG51" s="116">
        <f t="shared" si="16"/>
        <v>942054</v>
      </c>
      <c r="AH51" s="116">
        <f t="shared" si="16"/>
        <v>0</v>
      </c>
      <c r="AI51" s="116">
        <f t="shared" si="16"/>
        <v>0</v>
      </c>
      <c r="AJ51" s="116">
        <f t="shared" si="16"/>
        <v>0</v>
      </c>
      <c r="AK51" s="116">
        <f t="shared" si="16"/>
        <v>0</v>
      </c>
      <c r="AL51" s="116">
        <f t="shared" si="16"/>
        <v>0</v>
      </c>
      <c r="AM51" s="116">
        <f t="shared" si="16"/>
        <v>0</v>
      </c>
      <c r="AN51" s="116">
        <f t="shared" si="16"/>
        <v>0</v>
      </c>
      <c r="AO51" s="116">
        <f t="shared" si="16"/>
        <v>0</v>
      </c>
      <c r="AP51" s="116">
        <f t="shared" si="16"/>
        <v>0</v>
      </c>
      <c r="AQ51" s="116">
        <f>SUM(AE51:AP51)</f>
        <v>2702896</v>
      </c>
      <c r="BU51" s="116">
        <f t="shared" si="15"/>
        <v>1041287</v>
      </c>
      <c r="BV51" s="116">
        <f t="shared" si="15"/>
        <v>873534</v>
      </c>
      <c r="CG51" s="116">
        <f>SUM(BU51:CF51)</f>
        <v>1914821</v>
      </c>
    </row>
    <row r="52" spans="1:85" s="118" customFormat="1" x14ac:dyDescent="0.25">
      <c r="A52" s="111"/>
      <c r="B52" s="112" t="s">
        <v>33</v>
      </c>
      <c r="AE52" s="119">
        <f t="shared" ref="AE52:AP52" si="17">+AE7+AE13+AE19+AE25+AE31+AE37+AE43</f>
        <v>1817652</v>
      </c>
      <c r="AF52" s="119">
        <f t="shared" si="17"/>
        <v>1591773</v>
      </c>
      <c r="AG52" s="119">
        <f t="shared" si="17"/>
        <v>1818935</v>
      </c>
      <c r="AH52" s="119">
        <f t="shared" si="17"/>
        <v>0</v>
      </c>
      <c r="AI52" s="119">
        <f t="shared" si="17"/>
        <v>0</v>
      </c>
      <c r="AJ52" s="119">
        <f t="shared" si="17"/>
        <v>0</v>
      </c>
      <c r="AK52" s="119">
        <f t="shared" si="17"/>
        <v>0</v>
      </c>
      <c r="AL52" s="119">
        <f t="shared" si="17"/>
        <v>0</v>
      </c>
      <c r="AM52" s="119">
        <f t="shared" si="17"/>
        <v>0</v>
      </c>
      <c r="AN52" s="119">
        <f t="shared" si="17"/>
        <v>0</v>
      </c>
      <c r="AO52" s="119">
        <f t="shared" si="17"/>
        <v>0</v>
      </c>
      <c r="AP52" s="119">
        <f t="shared" si="17"/>
        <v>0</v>
      </c>
      <c r="AQ52" s="119">
        <f>SUM(AE52:AP52)</f>
        <v>5228360</v>
      </c>
      <c r="BU52" s="119">
        <f t="shared" si="15"/>
        <v>1978970</v>
      </c>
      <c r="BV52" s="119">
        <f t="shared" si="15"/>
        <v>1738305</v>
      </c>
      <c r="CG52" s="119">
        <f>SUM(BU52:CF52)</f>
        <v>3717275</v>
      </c>
    </row>
    <row r="53" spans="1:85" s="118" customFormat="1" x14ac:dyDescent="0.25">
      <c r="A53" s="111"/>
      <c r="B53" s="112" t="s">
        <v>2</v>
      </c>
      <c r="AE53" s="119">
        <f t="shared" ref="AE53:AP53" si="18">+AE8+AE14+AE20+AE26+AE32+AE38+AE44</f>
        <v>12753</v>
      </c>
      <c r="AF53" s="119">
        <f t="shared" si="18"/>
        <v>11322</v>
      </c>
      <c r="AG53" s="119">
        <f t="shared" si="18"/>
        <v>13049</v>
      </c>
      <c r="AH53" s="119">
        <f t="shared" si="18"/>
        <v>0</v>
      </c>
      <c r="AI53" s="119">
        <f t="shared" si="18"/>
        <v>0</v>
      </c>
      <c r="AJ53" s="119">
        <f t="shared" si="18"/>
        <v>0</v>
      </c>
      <c r="AK53" s="119">
        <f t="shared" si="18"/>
        <v>0</v>
      </c>
      <c r="AL53" s="119">
        <f t="shared" si="18"/>
        <v>0</v>
      </c>
      <c r="AM53" s="119">
        <f t="shared" si="18"/>
        <v>0</v>
      </c>
      <c r="AN53" s="119">
        <f t="shared" si="18"/>
        <v>0</v>
      </c>
      <c r="AO53" s="119">
        <f t="shared" si="18"/>
        <v>0</v>
      </c>
      <c r="AP53" s="119">
        <f t="shared" si="18"/>
        <v>0</v>
      </c>
      <c r="AQ53" s="119">
        <f>SUM(AE53:AP53)</f>
        <v>37124</v>
      </c>
      <c r="BU53" s="119">
        <f t="shared" si="15"/>
        <v>13626</v>
      </c>
      <c r="BV53" s="119">
        <f t="shared" si="15"/>
        <v>12093</v>
      </c>
      <c r="CG53" s="119">
        <f>SUM(BU53:CF53)</f>
        <v>25719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9290-28E4-45BC-A0DD-75DD3559AD5A}">
  <dimension ref="A1:D16"/>
  <sheetViews>
    <sheetView showGridLines="0" workbookViewId="0">
      <selection activeCell="C1" sqref="C1"/>
    </sheetView>
  </sheetViews>
  <sheetFormatPr baseColWidth="10" defaultColWidth="11.42578125" defaultRowHeight="21.75" x14ac:dyDescent="0.6"/>
  <cols>
    <col min="1" max="2" width="11.42578125" style="103"/>
    <col min="3" max="3" width="2.7109375" style="103" bestFit="1" customWidth="1"/>
    <col min="4" max="4" width="17" style="103" bestFit="1" customWidth="1"/>
    <col min="5" max="16384" width="11.42578125" style="103"/>
  </cols>
  <sheetData>
    <row r="1" spans="1:4" x14ac:dyDescent="0.6">
      <c r="C1" s="105">
        <v>2026</v>
      </c>
      <c r="D1" s="106">
        <v>2025</v>
      </c>
    </row>
    <row r="2" spans="1:4" x14ac:dyDescent="0.6">
      <c r="A2" s="103">
        <v>1</v>
      </c>
      <c r="B2" s="102" t="s">
        <v>72</v>
      </c>
      <c r="C2" s="103" t="str">
        <f>+CONCATENATE($B$2," ",$C$1)</f>
        <v>ENE 2026</v>
      </c>
      <c r="D2" s="103" t="str">
        <f>+CONCATENATE($B$2," ",$D$1)</f>
        <v>ENE 2025</v>
      </c>
    </row>
    <row r="3" spans="1:4" x14ac:dyDescent="0.6">
      <c r="A3" s="103">
        <v>2</v>
      </c>
      <c r="B3" s="102" t="s">
        <v>73</v>
      </c>
      <c r="C3" s="103" t="str">
        <f t="shared" ref="C3:C13" si="0">+CONCATENATE($B$2,"-",B3," ",$C$1)</f>
        <v>ENE-FEB 2026</v>
      </c>
      <c r="D3" s="103" t="str">
        <f t="shared" ref="D3:D13" si="1">+CONCATENATE($B$2,"-",B3," ",$D$1)</f>
        <v>ENE-FEB 2025</v>
      </c>
    </row>
    <row r="4" spans="1:4" x14ac:dyDescent="0.6">
      <c r="A4" s="103">
        <v>3</v>
      </c>
      <c r="B4" s="102" t="s">
        <v>74</v>
      </c>
      <c r="C4" s="103" t="str">
        <f t="shared" si="0"/>
        <v>ENE-MAR 2026</v>
      </c>
      <c r="D4" s="103" t="str">
        <f t="shared" si="1"/>
        <v>ENE-MAR 2025</v>
      </c>
    </row>
    <row r="5" spans="1:4" x14ac:dyDescent="0.6">
      <c r="A5" s="103">
        <v>4</v>
      </c>
      <c r="B5" s="102" t="s">
        <v>16</v>
      </c>
      <c r="C5" s="103" t="str">
        <f t="shared" si="0"/>
        <v>ENE-ABR 2026</v>
      </c>
      <c r="D5" s="103" t="str">
        <f t="shared" si="1"/>
        <v>ENE-ABR 2025</v>
      </c>
    </row>
    <row r="6" spans="1:4" x14ac:dyDescent="0.6">
      <c r="A6" s="103">
        <v>5</v>
      </c>
      <c r="B6" s="102" t="s">
        <v>75</v>
      </c>
      <c r="C6" s="103" t="str">
        <f t="shared" si="0"/>
        <v>ENE-MAY 2026</v>
      </c>
      <c r="D6" s="103" t="str">
        <f t="shared" si="1"/>
        <v>ENE-MAY 2025</v>
      </c>
    </row>
    <row r="7" spans="1:4" x14ac:dyDescent="0.6">
      <c r="A7" s="103">
        <v>6</v>
      </c>
      <c r="B7" s="102" t="s">
        <v>76</v>
      </c>
      <c r="C7" s="103" t="str">
        <f t="shared" si="0"/>
        <v>ENE-JUN 2026</v>
      </c>
      <c r="D7" s="103" t="str">
        <f t="shared" si="1"/>
        <v>ENE-JUN 2025</v>
      </c>
    </row>
    <row r="8" spans="1:4" x14ac:dyDescent="0.6">
      <c r="A8" s="103">
        <v>7</v>
      </c>
      <c r="B8" s="102" t="s">
        <v>77</v>
      </c>
      <c r="C8" s="103" t="str">
        <f t="shared" si="0"/>
        <v>ENE-JUL 2026</v>
      </c>
      <c r="D8" s="103" t="str">
        <f t="shared" si="1"/>
        <v>ENE-JUL 2025</v>
      </c>
    </row>
    <row r="9" spans="1:4" x14ac:dyDescent="0.6">
      <c r="A9" s="103">
        <v>8</v>
      </c>
      <c r="B9" s="102" t="s">
        <v>78</v>
      </c>
      <c r="C9" s="103" t="str">
        <f t="shared" si="0"/>
        <v>ENE-AGO 2026</v>
      </c>
      <c r="D9" s="103" t="str">
        <f t="shared" si="1"/>
        <v>ENE-AGO 2025</v>
      </c>
    </row>
    <row r="10" spans="1:4" x14ac:dyDescent="0.6">
      <c r="A10" s="103">
        <v>9</v>
      </c>
      <c r="B10" s="102" t="s">
        <v>79</v>
      </c>
      <c r="C10" s="103" t="str">
        <f t="shared" si="0"/>
        <v>ENE-SEP 2026</v>
      </c>
      <c r="D10" s="103" t="str">
        <f t="shared" si="1"/>
        <v>ENE-SEP 2025</v>
      </c>
    </row>
    <row r="11" spans="1:4" x14ac:dyDescent="0.6">
      <c r="A11" s="103">
        <v>10</v>
      </c>
      <c r="B11" s="102" t="s">
        <v>80</v>
      </c>
      <c r="C11" s="103" t="str">
        <f t="shared" si="0"/>
        <v>ENE-OCT 2026</v>
      </c>
      <c r="D11" s="103" t="str">
        <f t="shared" si="1"/>
        <v>ENE-OCT 2025</v>
      </c>
    </row>
    <row r="12" spans="1:4" x14ac:dyDescent="0.6">
      <c r="A12" s="103">
        <v>11</v>
      </c>
      <c r="B12" s="102" t="s">
        <v>81</v>
      </c>
      <c r="C12" s="103" t="str">
        <f t="shared" si="0"/>
        <v>ENE-NOV 2026</v>
      </c>
      <c r="D12" s="103" t="str">
        <f t="shared" si="1"/>
        <v>ENE-NOV 2025</v>
      </c>
    </row>
    <row r="13" spans="1:4" x14ac:dyDescent="0.6">
      <c r="A13" s="103">
        <v>12</v>
      </c>
      <c r="B13" s="102" t="s">
        <v>82</v>
      </c>
      <c r="C13" s="103" t="str">
        <f t="shared" si="0"/>
        <v>ENE-DIC 2026</v>
      </c>
      <c r="D13" s="103" t="str">
        <f t="shared" si="1"/>
        <v>ENE-DIC 2025</v>
      </c>
    </row>
    <row r="14" spans="1:4" x14ac:dyDescent="0.6">
      <c r="B14" s="102"/>
    </row>
    <row r="15" spans="1:4" x14ac:dyDescent="0.6">
      <c r="B15" s="102"/>
    </row>
    <row r="16" spans="1:4" x14ac:dyDescent="0.6">
      <c r="B16" s="10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43E02A1BBFE4408C475BBCFC2C4139" ma:contentTypeVersion="11" ma:contentTypeDescription="Crear nuevo documento." ma:contentTypeScope="" ma:versionID="c288c55a3751064ae134a8f8b38ba8f6">
  <xsd:schema xmlns:xsd="http://www.w3.org/2001/XMLSchema" xmlns:xs="http://www.w3.org/2001/XMLSchema" xmlns:p="http://schemas.microsoft.com/office/2006/metadata/properties" xmlns:ns2="985515a9-9c04-4d96-b18e-0a7ce523872b" xmlns:ns3="6e71ab2b-92b1-487d-be67-90d5db1de79a" targetNamespace="http://schemas.microsoft.com/office/2006/metadata/properties" ma:root="true" ma:fieldsID="b24add0caecafe5136124a4bb01d2075" ns2:_="" ns3:_="">
    <xsd:import namespace="985515a9-9c04-4d96-b18e-0a7ce523872b"/>
    <xsd:import namespace="6e71ab2b-92b1-487d-be67-90d5db1de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515a9-9c04-4d96-b18e-0a7ce5238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3d60fe8b-1260-4837-9d94-4bf87e80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1ab2b-92b1-487d-be67-90d5db1de7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82ae39-5490-4283-b134-37c9dd010b71}" ma:internalName="TaxCatchAll" ma:showField="CatchAllData" ma:web="6e71ab2b-92b1-487d-be67-90d5db1de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515a9-9c04-4d96-b18e-0a7ce523872b">
      <Terms xmlns="http://schemas.microsoft.com/office/infopath/2007/PartnerControls"/>
    </lcf76f155ced4ddcb4097134ff3c332f>
    <TaxCatchAll xmlns="6e71ab2b-92b1-487d-be67-90d5db1de79a" xsi:nil="true"/>
  </documentManagement>
</p:properties>
</file>

<file path=customXml/itemProps1.xml><?xml version="1.0" encoding="utf-8"?>
<ds:datastoreItem xmlns:ds="http://schemas.openxmlformats.org/officeDocument/2006/customXml" ds:itemID="{3225E79B-1FDF-4111-91E7-958BBC924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515a9-9c04-4d96-b18e-0a7ce523872b"/>
    <ds:schemaRef ds:uri="6e71ab2b-92b1-487d-be67-90d5db1de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D49E5D-8D95-4A5E-BE1A-E600065EB8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6FD06-D89A-4BD8-8BF9-4E0127535A08}">
  <ds:schemaRefs>
    <ds:schemaRef ds:uri="http://schemas.microsoft.com/office/2006/metadata/properties"/>
    <ds:schemaRef ds:uri="http://schemas.microsoft.com/office/infopath/2007/PartnerControls"/>
    <ds:schemaRef ds:uri="985515a9-9c04-4d96-b18e-0a7ce523872b"/>
    <ds:schemaRef ds:uri="6e71ab2b-92b1-487d-be67-90d5db1de7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Volumen de Pasajeros y Op.</vt:lpstr>
      <vt:lpstr>2026 VS 2025</vt:lpstr>
      <vt:lpstr>Fecha</vt:lpstr>
      <vt:lpstr>'Volumen de Pasajeros y Op.'!Área_de_impresión</vt:lpstr>
      <vt:lpstr>'Volumen de Pasajeros y Op.'!Lucas</vt:lpstr>
    </vt:vector>
  </TitlesOfParts>
  <Manager/>
  <Company>IDAC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 González de Brenes</dc:creator>
  <cp:keywords/>
  <dc:description/>
  <cp:lastModifiedBy>Lucas Ariel Germosen Paulino</cp:lastModifiedBy>
  <cp:revision/>
  <cp:lastPrinted>2026-04-09T14:58:49Z</cp:lastPrinted>
  <dcterms:created xsi:type="dcterms:W3CDTF">2019-02-07T13:08:48Z</dcterms:created>
  <dcterms:modified xsi:type="dcterms:W3CDTF">2026-04-09T18:53:36Z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0x0101007F43E02A1BBFE4408C475BBCFC2C4139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