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120" windowWidth="28800" windowHeight="15720"/>
  </bookViews>
  <sheets>
    <sheet name="Marzo 2026" sheetId="3" r:id="rId1"/>
    <sheet name="Hoja1" sheetId="4" r:id="rId2"/>
  </sheets>
  <definedNames>
    <definedName name="_xlnm.Print_Area" localSheetId="0">'Marzo 2026'!$A$1:$T$118</definedName>
    <definedName name="_xlnm.Print_Titles" localSheetId="0">'Marzo 2026'!$3:$4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3" l="1"/>
  <c r="E105" i="3"/>
  <c r="E92" i="3" l="1"/>
  <c r="D92" i="3"/>
  <c r="T102" i="3"/>
  <c r="T91" i="3"/>
  <c r="T90" i="3"/>
  <c r="T89" i="3"/>
  <c r="T97" i="3"/>
  <c r="T59" i="3"/>
  <c r="T60" i="3"/>
  <c r="T62" i="3"/>
  <c r="T61" i="3"/>
  <c r="T58" i="3"/>
  <c r="T83" i="3"/>
  <c r="T84" i="3"/>
  <c r="T85" i="3"/>
  <c r="T86" i="3"/>
  <c r="T87" i="3"/>
  <c r="T92" i="3"/>
  <c r="T93" i="3"/>
  <c r="T94" i="3"/>
  <c r="T95" i="3"/>
  <c r="T96" i="3"/>
  <c r="T98" i="3"/>
  <c r="T99" i="3"/>
  <c r="T100" i="3"/>
  <c r="T101" i="3"/>
  <c r="T103" i="3"/>
  <c r="T104" i="3"/>
  <c r="T88" i="3"/>
  <c r="T82" i="3"/>
  <c r="T79" i="3"/>
  <c r="T80" i="3"/>
  <c r="T81" i="3"/>
  <c r="T78" i="3"/>
  <c r="T77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63" i="3"/>
  <c r="T51" i="3"/>
  <c r="T52" i="3"/>
  <c r="T53" i="3"/>
  <c r="T54" i="3"/>
  <c r="T55" i="3"/>
  <c r="T56" i="3"/>
  <c r="T57" i="3"/>
  <c r="T50" i="3"/>
  <c r="T41" i="3"/>
  <c r="T42" i="3"/>
  <c r="T43" i="3"/>
  <c r="T44" i="3"/>
  <c r="T45" i="3"/>
  <c r="T46" i="3"/>
  <c r="T39" i="3"/>
  <c r="T40" i="3"/>
  <c r="T38" i="3"/>
  <c r="T29" i="3"/>
  <c r="T30" i="3"/>
  <c r="T31" i="3"/>
  <c r="T32" i="3"/>
  <c r="T33" i="3"/>
  <c r="T34" i="3"/>
  <c r="T35" i="3"/>
  <c r="T36" i="3"/>
  <c r="T37" i="3"/>
  <c r="T28" i="3"/>
  <c r="T27" i="3"/>
  <c r="T15" i="3"/>
  <c r="T26" i="3"/>
  <c r="T16" i="3"/>
  <c r="T17" i="3"/>
  <c r="T18" i="3"/>
  <c r="T19" i="3"/>
  <c r="T20" i="3"/>
  <c r="T21" i="3"/>
  <c r="T22" i="3"/>
  <c r="T23" i="3"/>
  <c r="T24" i="3"/>
  <c r="T14" i="3"/>
  <c r="T11" i="3"/>
  <c r="T12" i="3"/>
  <c r="T13" i="3"/>
  <c r="T6" i="3"/>
  <c r="T10" i="3"/>
  <c r="T9" i="3"/>
  <c r="T8" i="3"/>
  <c r="T105" i="3"/>
  <c r="S26" i="3" l="1"/>
  <c r="S38" i="3"/>
  <c r="S70" i="3"/>
  <c r="S58" i="3"/>
  <c r="S48" i="3"/>
  <c r="S14" i="3"/>
  <c r="S6" i="3"/>
  <c r="S88" i="3" l="1"/>
  <c r="S105" i="3" s="1"/>
  <c r="E64" i="3"/>
  <c r="E30" i="3"/>
  <c r="E23" i="3"/>
  <c r="E22" i="3"/>
  <c r="H38" i="3" l="1"/>
  <c r="E34" i="3" l="1"/>
  <c r="E36" i="3"/>
  <c r="R38" i="3" l="1"/>
  <c r="Q38" i="3"/>
  <c r="P38" i="3"/>
  <c r="O38" i="3"/>
  <c r="N38" i="3"/>
  <c r="M38" i="3"/>
  <c r="L38" i="3"/>
  <c r="K38" i="3"/>
  <c r="J38" i="3"/>
  <c r="I38" i="3"/>
  <c r="R37" i="3"/>
  <c r="Q37" i="3"/>
  <c r="P37" i="3"/>
  <c r="O37" i="3"/>
  <c r="N37" i="3"/>
  <c r="M37" i="3"/>
  <c r="L37" i="3"/>
  <c r="K37" i="3"/>
  <c r="J37" i="3"/>
  <c r="I37" i="3"/>
  <c r="G38" i="3"/>
  <c r="F73" i="3" l="1"/>
  <c r="F74" i="3"/>
  <c r="F75" i="3"/>
  <c r="F76" i="3"/>
  <c r="F72" i="3"/>
  <c r="F61" i="3"/>
  <c r="F62" i="3"/>
  <c r="F63" i="3"/>
  <c r="F64" i="3"/>
  <c r="F65" i="3"/>
  <c r="F66" i="3"/>
  <c r="F67" i="3"/>
  <c r="F68" i="3"/>
  <c r="F60" i="3"/>
  <c r="F41" i="3"/>
  <c r="F42" i="3"/>
  <c r="F43" i="3"/>
  <c r="F44" i="3"/>
  <c r="F45" i="3"/>
  <c r="F40" i="3"/>
  <c r="F29" i="3"/>
  <c r="F30" i="3"/>
  <c r="F31" i="3"/>
  <c r="F32" i="3"/>
  <c r="F33" i="3"/>
  <c r="F34" i="3"/>
  <c r="F35" i="3"/>
  <c r="F36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R82" i="3" l="1"/>
  <c r="R77" i="3"/>
  <c r="R70" i="3"/>
  <c r="E6" i="3" l="1"/>
  <c r="E14" i="3"/>
  <c r="E26" i="3"/>
  <c r="E38" i="3"/>
  <c r="E48" i="3"/>
  <c r="E58" i="3"/>
  <c r="E70" i="3"/>
  <c r="E77" i="3"/>
  <c r="E82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F85" i="3"/>
  <c r="F86" i="3"/>
  <c r="F84" i="3"/>
  <c r="F82" i="3" s="1"/>
  <c r="D82" i="3"/>
  <c r="D77" i="3"/>
  <c r="F80" i="3"/>
  <c r="F79" i="3"/>
  <c r="F51" i="3"/>
  <c r="F52" i="3"/>
  <c r="F53" i="3"/>
  <c r="F54" i="3"/>
  <c r="F55" i="3"/>
  <c r="F56" i="3"/>
  <c r="F50" i="3"/>
  <c r="F77" i="3" l="1"/>
  <c r="F48" i="3"/>
  <c r="D70" i="3"/>
  <c r="D58" i="3"/>
  <c r="D48" i="3"/>
  <c r="D38" i="3"/>
  <c r="D26" i="3"/>
  <c r="D14" i="3"/>
  <c r="F70" i="3"/>
  <c r="F58" i="3"/>
  <c r="R58" i="3"/>
  <c r="Q58" i="3"/>
  <c r="P58" i="3"/>
  <c r="O58" i="3"/>
  <c r="N58" i="3"/>
  <c r="M58" i="3"/>
  <c r="L58" i="3"/>
  <c r="K58" i="3"/>
  <c r="J58" i="3"/>
  <c r="I58" i="3"/>
  <c r="H58" i="3"/>
  <c r="G58" i="3"/>
  <c r="T49" i="3"/>
  <c r="T48" i="3"/>
  <c r="T47" i="3"/>
  <c r="F46" i="3"/>
  <c r="R26" i="3"/>
  <c r="Q26" i="3"/>
  <c r="P26" i="3"/>
  <c r="O26" i="3"/>
  <c r="N26" i="3"/>
  <c r="M26" i="3"/>
  <c r="L26" i="3"/>
  <c r="K26" i="3"/>
  <c r="J26" i="3"/>
  <c r="I26" i="3"/>
  <c r="H26" i="3"/>
  <c r="G26" i="3"/>
  <c r="T25" i="3"/>
  <c r="F14" i="3"/>
  <c r="R14" i="3"/>
  <c r="Q14" i="3"/>
  <c r="P14" i="3"/>
  <c r="O14" i="3"/>
  <c r="N14" i="3"/>
  <c r="M14" i="3"/>
  <c r="L14" i="3"/>
  <c r="K14" i="3"/>
  <c r="J14" i="3"/>
  <c r="I14" i="3"/>
  <c r="H14" i="3"/>
  <c r="G14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F88" i="3" l="1"/>
  <c r="F105" i="3" s="1"/>
</calcChain>
</file>

<file path=xl/sharedStrings.xml><?xml version="1.0" encoding="utf-8"?>
<sst xmlns="http://schemas.openxmlformats.org/spreadsheetml/2006/main" count="178" uniqueCount="176">
  <si>
    <t>Devengado: este término se vincula con el acto de registrar los ingresos o el egreso en el momento en que nacen como derechos u obligaciones.</t>
  </si>
  <si>
    <t>Detalle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</si>
  <si>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</si>
  <si>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</si>
  <si>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</si>
  <si>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</si>
  <si>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</si>
  <si>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</si>
  <si>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</si>
  <si>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</si>
  <si>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</si>
  <si>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</si>
  <si>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</si>
  <si>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</si>
  <si>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</si>
  <si>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</si>
  <si>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</si>
  <si>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</si>
  <si>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</si>
  <si>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</si>
  <si>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</si>
  <si>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</si>
  <si>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</si>
  <si>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</si>
  <si>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</si>
  <si>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</si>
  <si>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</si>
  <si>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</si>
  <si>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</si>
  <si>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</si>
  <si>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</si>
  <si>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</si>
  <si>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</si>
  <si>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</si>
  <si>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</si>
  <si>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</si>
  <si>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</si>
  <si>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</si>
  <si>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</si>
  <si>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</si>
  <si>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</si>
  <si>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</si>
  <si>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</si>
  <si>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</si>
  <si>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</si>
  <si>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</si>
  <si>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</si>
  <si>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</si>
  <si>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</si>
  <si>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</si>
  <si>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</si>
  <si>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</si>
  <si>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</si>
  <si>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</si>
  <si>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</si>
  <si>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</si>
  <si>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</si>
  <si>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</si>
  <si>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</si>
  <si>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</si>
  <si>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</si>
  <si>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</si>
  <si>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</si>
  <si>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</si>
  <si>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</si>
  <si>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</si>
  <si>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</si>
  <si>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</si>
  <si>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</si>
  <si>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</si>
  <si>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</si>
  <si>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</si>
  <si>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</si>
  <si>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</si>
  <si>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</si>
  <si>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</si>
  <si>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</si>
  <si>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</si>
  <si>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</si>
  <si>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</si>
  <si>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</si>
  <si>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</si>
  <si>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</si>
  <si>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</si>
  <si>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</si>
  <si>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</si>
  <si>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</si>
  <si>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</si>
  <si>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</si>
  <si>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</si>
  <si>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</si>
  <si>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</si>
  <si>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</si>
  <si>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</si>
  <si>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</si>
  <si>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</si>
  <si>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</si>
  <si>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</si>
  <si>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</si>
  <si>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</si>
  <si>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</si>
  <si>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</si>
  <si>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</si>
  <si>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</si>
  <si>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</si>
  <si>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</si>
  <si>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</si>
  <si>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</si>
  <si>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</si>
  <si>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</si>
  <si>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</si>
  <si>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</si>
  <si>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</si>
  <si>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</si>
  <si>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</si>
  <si>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</si>
  <si>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</si>
  <si>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</si>
  <si>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</si>
  <si>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</si>
  <si>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</si>
  <si>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</si>
  <si>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</si>
  <si>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</si>
  <si>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</si>
  <si>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</si>
  <si>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</si>
  <si>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</si>
  <si>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</si>
  <si>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</si>
  <si>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</si>
  <si>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</si>
  <si>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</si>
  <si>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</si>
  <si>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</si>
  <si>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</si>
  <si>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</si>
  <si>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</si>
  <si>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</si>
  <si>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</si>
  <si>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</si>
  <si>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</si>
  <si>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</si>
  <si>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</si>
  <si>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</si>
  <si>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</si>
  <si>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</si>
  <si>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</si>
  <si>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</si>
  <si>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</si>
  <si>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</si>
  <si>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</si>
  <si>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</si>
  <si>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</si>
  <si>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</si>
  <si>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</si>
  <si>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</si>
  <si>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</si>
  <si>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</si>
  <si>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</si>
  <si>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</si>
  <si>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</si>
  <si>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</si>
  <si>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</si>
  <si>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t xml:space="preserve"> </t>
  </si>
  <si>
    <t>ARLENY MASSIEL VILLAR MORALES</t>
  </si>
  <si>
    <t>Presupuesto                                  Modificado</t>
  </si>
  <si>
    <t>Presupuesto                         Aprobado</t>
  </si>
  <si>
    <r>
      <t>TRANSFERENCIAS CORRIENTES A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INSTITUCIONES PÚBLICAS FINANCIERAS</t>
    </r>
  </si>
  <si>
    <r>
      <t>ADQUISICIÓN DE TÍTULOS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VALORES REPRESENTATIVOS DE DEUDA</t>
    </r>
  </si>
  <si>
    <t>Total                                Acumulado</t>
  </si>
  <si>
    <t>ANASTACIA GUILLERMINA SÁNCHEZ HERRERA                                                          DIRECTORA FINANCIERA</t>
  </si>
  <si>
    <t>JUANA BENILDA FRIAS                                                                                                                                                    ENCARGADA DE PRESUPUESTO</t>
  </si>
  <si>
    <t>Modificacion                                                 Presupuestada</t>
  </si>
  <si>
    <t>Fuente: Mayor General de Contabilidad al 31/03/2026.</t>
  </si>
  <si>
    <t xml:space="preserve">MARIA BELEN SANTANA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</si>
</sst>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8"/>
      <color rgb="FF000000"/>
      <name val="Verdana"/>
      <family val="2"/>
    </font>
    <font>
      <sz val="18"/>
      <color rgb="FF000000"/>
      <name val="Verdana"/>
      <family val="2"/>
    </font>
    <font>
      <sz val="18"/>
      <color theme="0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2"/>
      <color rgb="FF000000"/>
      <name val="Verdana"/>
      <family val="2"/>
    </font>
    <font>
      <sz val="22"/>
      <color theme="1"/>
      <name val="Verdana"/>
      <family val="2"/>
    </font>
    <font>
      <b/>
      <sz val="26"/>
      <color rgb="FF000000"/>
      <name val="Calibri"/>
      <family val="2"/>
      <scheme val="minor"/>
    </font>
    <font>
      <b/>
      <sz val="26"/>
      <color rgb="FF000000"/>
      <name val="Verdana"/>
      <family val="2"/>
    </font>
    <font>
      <sz val="26"/>
      <color rgb="FF000000"/>
      <name val="Verdana"/>
      <family val="2"/>
    </font>
    <font>
      <sz val="2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8">
    <xf numFmtId="0" fontId="0" fillId="0" borderId="0"/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9" fontId="19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0" fontId="9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10" applyFont="1" applyAlignment="1">
      <alignment horizontal="center" vertical="center" wrapText="1"/>
    </xf>
    <xf numFmtId="164" fontId="7" fillId="0" borderId="0" xfId="1" applyFont="1" applyBorder="1" applyAlignment="1">
      <alignment vertical="center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164" fontId="9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1" fillId="0" borderId="0" xfId="0" applyFont="1"/>
    <xf numFmtId="164" fontId="10" fillId="0" borderId="0" xfId="0" applyNumberFormat="1" applyFont="1"/>
    <xf numFmtId="0" fontId="22" fillId="0" borderId="4" xfId="0" applyFont="1" applyBorder="1" applyAlignment="1">
      <alignment horizontal="left" vertical="center" wrapText="1"/>
    </xf>
    <xf numFmtId="164" fontId="22" fillId="0" borderId="4" xfId="1" applyFont="1" applyBorder="1" applyAlignment="1">
      <alignment horizontal="right" vertical="center"/>
    </xf>
    <xf numFmtId="0" fontId="23" fillId="0" borderId="1" xfId="0" applyFont="1" applyBorder="1"/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4" fontId="23" fillId="0" borderId="4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left" vertical="center" wrapText="1"/>
    </xf>
    <xf numFmtId="164" fontId="27" fillId="0" borderId="4" xfId="1" applyFont="1" applyBorder="1" applyAlignment="1">
      <alignment vertical="center"/>
    </xf>
    <xf numFmtId="164" fontId="27" fillId="0" borderId="4" xfId="1" applyFont="1" applyBorder="1" applyAlignment="1">
      <alignment horizontal="right" vertical="center"/>
    </xf>
    <xf numFmtId="164" fontId="26" fillId="0" borderId="4" xfId="1" applyFont="1" applyBorder="1" applyAlignment="1">
      <alignment vertical="center" wrapText="1"/>
    </xf>
    <xf numFmtId="164" fontId="26" fillId="0" borderId="4" xfId="1" applyFont="1" applyBorder="1" applyAlignment="1">
      <alignment horizontal="right" vertical="center"/>
    </xf>
    <xf numFmtId="164" fontId="27" fillId="0" borderId="4" xfId="0" applyNumberFormat="1" applyFont="1" applyBorder="1" applyAlignment="1">
      <alignment vertical="center"/>
    </xf>
    <xf numFmtId="164" fontId="27" fillId="0" borderId="4" xfId="0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horizontal="right" vertical="center"/>
    </xf>
    <xf numFmtId="2" fontId="27" fillId="0" borderId="4" xfId="1" applyNumberFormat="1" applyFont="1" applyBorder="1" applyAlignment="1">
      <alignment vertical="center" wrapText="1"/>
    </xf>
    <xf numFmtId="2" fontId="27" fillId="0" borderId="4" xfId="1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right" vertical="center" wrapText="1"/>
    </xf>
    <xf numFmtId="164" fontId="27" fillId="0" borderId="4" xfId="1" applyFont="1" applyFill="1" applyBorder="1" applyAlignment="1">
      <alignment horizontal="center" vertical="center" wrapText="1"/>
    </xf>
    <xf numFmtId="164" fontId="27" fillId="0" borderId="4" xfId="1" applyFont="1" applyFill="1" applyBorder="1" applyAlignment="1">
      <alignment horizontal="right" vertical="center" wrapText="1"/>
    </xf>
    <xf numFmtId="164" fontId="30" fillId="0" borderId="0" xfId="1" applyFont="1" applyAlignment="1">
      <alignment vertical="center" wrapText="1"/>
    </xf>
    <xf numFmtId="0" fontId="30" fillId="0" borderId="0" xfId="1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30" fillId="0" borderId="0" xfId="1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wrapText="1"/>
    </xf>
    <xf numFmtId="4" fontId="31" fillId="0" borderId="0" xfId="0" applyNumberFormat="1" applyFont="1"/>
    <xf numFmtId="0" fontId="22" fillId="0" borderId="9" xfId="0" applyFont="1" applyBorder="1"/>
    <xf numFmtId="164" fontId="27" fillId="0" borderId="16" xfId="0" applyNumberFormat="1" applyFont="1" applyBorder="1" applyAlignment="1">
      <alignment horizontal="left" vertical="center" wrapText="1"/>
    </xf>
    <xf numFmtId="164" fontId="27" fillId="0" borderId="16" xfId="1" applyFont="1" applyBorder="1" applyAlignment="1">
      <alignment vertical="center"/>
    </xf>
    <xf numFmtId="0" fontId="23" fillId="0" borderId="9" xfId="0" applyFont="1" applyBorder="1"/>
    <xf numFmtId="4" fontId="28" fillId="0" borderId="0" xfId="0" applyNumberFormat="1" applyFont="1" applyBorder="1"/>
    <xf numFmtId="164" fontId="26" fillId="0" borderId="16" xfId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164" fontId="27" fillId="3" borderId="16" xfId="1" applyFont="1" applyFill="1" applyBorder="1" applyAlignment="1">
      <alignment horizontal="right" vertical="center" wrapText="1"/>
    </xf>
    <xf numFmtId="0" fontId="23" fillId="0" borderId="9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164" fontId="27" fillId="2" borderId="20" xfId="1" applyFont="1" applyFill="1" applyBorder="1" applyAlignment="1">
      <alignment horizontal="center" vertical="center" wrapText="1"/>
    </xf>
    <xf numFmtId="164" fontId="27" fillId="2" borderId="20" xfId="1" applyFont="1" applyFill="1" applyBorder="1" applyAlignment="1">
      <alignment horizontal="right" vertical="center" wrapText="1"/>
    </xf>
    <xf numFmtId="164" fontId="27" fillId="2" borderId="21" xfId="1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3" borderId="9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3905250</xdr:colOff>
      <xdr:row>0</xdr:row>
      <xdr:rowOff>95865</xdr:rowOff>
    </xdr:from>
    <xdr:ext cx="7286626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905375" y="95865"/>
          <a:ext cx="7286626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2026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01/01/2026 al 31/01/202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6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25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0</xdr:colOff>
      <xdr:row>117</xdr:row>
      <xdr:rowOff>881062</xdr:rowOff>
    </xdr:from>
    <xdr:ext cx="24360188" cy="2062797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53030437"/>
          <a:ext cx="24360188" cy="206279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2800">
            <a:effectLst/>
          </a:endParaRPr>
        </a:p>
        <a:p>
          <a:r>
            <a:rPr lang="es-DO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Nota:</a:t>
          </a:r>
          <a:endParaRPr lang="es-MX" sz="2800">
            <a:effectLst/>
          </a:endParaRPr>
        </a:p>
        <a:p>
          <a:pPr eaLnBrk="1" fontAlgn="auto" latinLnBrk="0" hangingPunct="1"/>
          <a:r>
            <a:rPr lang="es-DO" sz="2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Dentro de la Partida Presupuestaria 2.6.5  Maquinaria, Otros Equipos y Herramientas RD11,239,363.42, la cuenta Equipos de Comunicación, Telecomunicaciones  y Señalamiento tiene una ejecución de RD$8,896,457.14 al  31  de  marzo  del 2026</a:t>
          </a:r>
          <a:endParaRPr lang="es-MX" sz="2800">
            <a:effectLst/>
          </a:endParaRPr>
        </a:p>
        <a:p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244559</xdr:colOff>
      <xdr:row>0</xdr:row>
      <xdr:rowOff>39603</xdr:rowOff>
    </xdr:from>
    <xdr:ext cx="3232066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809" y="39603"/>
          <a:ext cx="3232066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1028700</xdr:colOff>
      <xdr:row>120</xdr:row>
      <xdr:rowOff>0</xdr:rowOff>
    </xdr:from>
    <xdr:ext cx="3638550" cy="12192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1745575" y="5645943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2"/>
  <sheetViews>
    <sheetView showGridLines="0" tabSelected="1" view="pageBreakPreview" zoomScale="40" zoomScaleNormal="85" zoomScaleSheetLayoutView="40" workbookViewId="0">
      <selection activeCell="H23" sqref="H23"/>
    </sheetView>
  </sheetViews>
  <sheetFormatPr baseColWidth="10" defaultColWidth="11.42578125" defaultRowHeight="21"/>
  <cols>
    <col min="1" max="1" width="7" style="2" customWidth="1"/>
    <col min="2" max="2" width="12.5703125" style="2" customWidth="1"/>
    <col min="3" max="3" width="106.42578125" style="3" customWidth="1"/>
    <col min="4" max="4" width="59.28515625" style="2" customWidth="1"/>
    <col min="5" max="5" width="64.5703125" style="2" hidden="1" customWidth="1"/>
    <col min="6" max="6" width="60.7109375" style="2" customWidth="1"/>
    <col min="7" max="7" width="55.28515625" style="2" customWidth="1"/>
    <col min="8" max="8" width="47" style="2" customWidth="1"/>
    <col min="9" max="9" width="46.7109375" style="2" hidden="1" customWidth="1"/>
    <col min="10" max="16" width="47.42578125" style="2" hidden="1" customWidth="1"/>
    <col min="17" max="17" width="47.42578125" style="4" hidden="1" customWidth="1"/>
    <col min="18" max="18" width="47.42578125" style="1" hidden="1" customWidth="1"/>
    <col min="19" max="19" width="47" style="2" customWidth="1"/>
    <col min="20" max="20" width="63.5703125" style="1" customWidth="1"/>
    <col min="21" max="21" width="22.85546875" style="1" customWidth="1"/>
    <col min="22" max="22" width="17.28515625" style="1" customWidth="1"/>
    <col min="23" max="23" width="14.85546875" style="1" customWidth="1"/>
    <col min="24" max="25" width="5.85546875" style="1" customWidth="1"/>
    <col min="26" max="27" width="7.42578125" style="1" customWidth="1"/>
    <col min="28" max="28" width="21" style="1" customWidth="1"/>
    <col min="29" max="38" width="7.42578125" style="1" customWidth="1"/>
    <col min="39" max="49" width="11.42578125" style="1"/>
    <col min="50" max="16384" width="11.42578125" style="2"/>
  </cols>
  <sheetData>
    <row r="1" spans="1:54" ht="111.75" customHeight="1" thickBot="1">
      <c r="F1" s="101" t="s">
        <v>0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54" ht="33" customHeight="1" thickBot="1">
      <c r="C2" s="5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9"/>
      <c r="S2" s="6"/>
    </row>
    <row r="3" spans="1:54" ht="51.75" customHeight="1">
      <c r="A3" s="117" t="s">
        <v>1</v>
      </c>
      <c r="B3" s="105"/>
      <c r="C3" s="105"/>
      <c r="D3" s="115" t="s">
        <v>167</v>
      </c>
      <c r="E3" s="115" t="s">
        <v>173</v>
      </c>
      <c r="F3" s="115" t="s">
        <v>166</v>
      </c>
      <c r="G3" s="105" t="s">
        <v>2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107"/>
      <c r="AX3" s="1"/>
    </row>
    <row r="4" spans="1:54" s="1" customFormat="1" ht="66" customHeight="1">
      <c r="A4" s="118"/>
      <c r="B4" s="119"/>
      <c r="C4" s="119"/>
      <c r="D4" s="116"/>
      <c r="E4" s="116"/>
      <c r="F4" s="116"/>
      <c r="G4" s="98" t="s">
        <v>3</v>
      </c>
      <c r="H4" s="98" t="s">
        <v>4</v>
      </c>
      <c r="I4" s="98" t="s">
        <v>5</v>
      </c>
      <c r="J4" s="98" t="s">
        <v>6</v>
      </c>
      <c r="K4" s="98" t="s">
        <v>7</v>
      </c>
      <c r="L4" s="98" t="s">
        <v>8</v>
      </c>
      <c r="M4" s="98" t="s">
        <v>9</v>
      </c>
      <c r="N4" s="98" t="s">
        <v>10</v>
      </c>
      <c r="O4" s="98" t="s">
        <v>11</v>
      </c>
      <c r="P4" s="98" t="s">
        <v>12</v>
      </c>
      <c r="Q4" s="98" t="s">
        <v>13</v>
      </c>
      <c r="R4" s="98" t="s">
        <v>14</v>
      </c>
      <c r="S4" s="100" t="s">
        <v>5</v>
      </c>
      <c r="T4" s="99" t="s">
        <v>170</v>
      </c>
      <c r="U4"/>
      <c r="V4"/>
      <c r="W4"/>
      <c r="AI4" s="16"/>
      <c r="AJ4" s="16"/>
    </row>
    <row r="5" spans="1:54" ht="27">
      <c r="A5" s="84" t="s">
        <v>15</v>
      </c>
      <c r="B5" s="54"/>
      <c r="C5" s="42" t="s">
        <v>16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85"/>
      <c r="U5"/>
      <c r="V5"/>
      <c r="W5"/>
      <c r="X5" s="10"/>
      <c r="AA5" s="16"/>
      <c r="AB5" s="16"/>
      <c r="AC5" s="16"/>
      <c r="AD5" s="16"/>
      <c r="AE5" s="16"/>
      <c r="AF5" s="16"/>
      <c r="AG5" s="16"/>
      <c r="AH5" s="16"/>
      <c r="AI5" s="16"/>
      <c r="AJ5" s="16"/>
      <c r="AX5" s="1"/>
      <c r="AY5" s="1"/>
      <c r="AZ5" s="1"/>
      <c r="BA5" s="1"/>
      <c r="BB5" s="1"/>
    </row>
    <row r="6" spans="1:54" ht="28.5" customHeight="1">
      <c r="A6" s="84" t="s">
        <v>17</v>
      </c>
      <c r="B6" s="54"/>
      <c r="C6" s="42" t="s">
        <v>18</v>
      </c>
      <c r="D6" s="59">
        <f>SUM(D8:D12)</f>
        <v>5174631544</v>
      </c>
      <c r="E6" s="59">
        <f>SUM(E8:E12)</f>
        <v>6500000</v>
      </c>
      <c r="F6" s="59">
        <f>SUM(F8:F12)</f>
        <v>5181131544</v>
      </c>
      <c r="G6" s="59">
        <f>+G8+G9+G10+G11+G12</f>
        <v>235353698.56</v>
      </c>
      <c r="H6" s="60">
        <f t="shared" ref="H6:O6" si="0">H8+H9+H10+H11+H12</f>
        <v>266835241.38</v>
      </c>
      <c r="I6" s="60">
        <f t="shared" si="0"/>
        <v>0</v>
      </c>
      <c r="J6" s="60">
        <f t="shared" si="0"/>
        <v>0</v>
      </c>
      <c r="K6" s="60">
        <f t="shared" si="0"/>
        <v>0</v>
      </c>
      <c r="L6" s="60">
        <f t="shared" si="0"/>
        <v>0</v>
      </c>
      <c r="M6" s="60">
        <f t="shared" si="0"/>
        <v>0</v>
      </c>
      <c r="N6" s="60">
        <f t="shared" si="0"/>
        <v>0</v>
      </c>
      <c r="O6" s="60">
        <f t="shared" si="0"/>
        <v>0</v>
      </c>
      <c r="P6" s="60">
        <f t="shared" ref="P6:Q6" si="1">P8+P9+P10+P11+P12</f>
        <v>0</v>
      </c>
      <c r="Q6" s="60">
        <f t="shared" si="1"/>
        <v>0</v>
      </c>
      <c r="R6" s="60">
        <f t="shared" ref="R6:S6" si="2">R8+R9+R10+R11+R12</f>
        <v>0</v>
      </c>
      <c r="S6" s="60">
        <f t="shared" si="2"/>
        <v>252845786.58000001</v>
      </c>
      <c r="T6" s="86">
        <f>SUM(G6:S6)</f>
        <v>755034726.51999998</v>
      </c>
      <c r="U6"/>
      <c r="V6"/>
      <c r="W6"/>
      <c r="X6" s="11"/>
      <c r="Y6" s="12"/>
      <c r="AA6" s="17"/>
      <c r="AX6" s="1"/>
      <c r="AY6" s="1"/>
      <c r="AZ6" s="1"/>
      <c r="BA6" s="1"/>
      <c r="BB6" s="1"/>
    </row>
    <row r="7" spans="1:54" ht="27">
      <c r="A7" s="87"/>
      <c r="B7" s="55"/>
      <c r="C7" s="42"/>
      <c r="D7" s="59"/>
      <c r="E7" s="59"/>
      <c r="F7" s="59"/>
      <c r="G7" s="59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86"/>
      <c r="U7"/>
      <c r="V7"/>
      <c r="W7"/>
      <c r="X7" s="11"/>
      <c r="Y7" s="12"/>
      <c r="AA7" s="17"/>
      <c r="AX7" s="1"/>
      <c r="AY7" s="1"/>
      <c r="AZ7" s="1"/>
      <c r="BA7" s="1"/>
      <c r="BB7" s="1"/>
    </row>
    <row r="8" spans="1:54" ht="27">
      <c r="A8" s="87"/>
      <c r="B8" s="56" t="s">
        <v>19</v>
      </c>
      <c r="C8" s="46" t="s">
        <v>20</v>
      </c>
      <c r="D8" s="61">
        <v>3013262296</v>
      </c>
      <c r="E8" s="88">
        <v>0</v>
      </c>
      <c r="F8" s="61">
        <f>+D8+E8</f>
        <v>3013262296</v>
      </c>
      <c r="G8" s="62">
        <v>178107179.84</v>
      </c>
      <c r="H8" s="62">
        <v>181931540.97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179437909.46000001</v>
      </c>
      <c r="T8" s="89">
        <f>SUM(G8:S8)</f>
        <v>539476630.26999998</v>
      </c>
      <c r="U8"/>
      <c r="V8"/>
      <c r="W8"/>
      <c r="X8" s="11"/>
      <c r="Y8" s="12"/>
      <c r="AX8" s="1"/>
      <c r="AY8" s="1"/>
      <c r="AZ8" s="1"/>
      <c r="BA8" s="1"/>
      <c r="BB8" s="1"/>
    </row>
    <row r="9" spans="1:54" ht="27">
      <c r="A9" s="87"/>
      <c r="B9" s="56" t="s">
        <v>21</v>
      </c>
      <c r="C9" s="46" t="s">
        <v>22</v>
      </c>
      <c r="D9" s="61">
        <v>1729125730</v>
      </c>
      <c r="E9" s="88">
        <v>6000000</v>
      </c>
      <c r="F9" s="61">
        <f t="shared" ref="F9:F12" si="3">+D9+E9</f>
        <v>1735125730</v>
      </c>
      <c r="G9" s="62">
        <v>30874125.140000001</v>
      </c>
      <c r="H9" s="62">
        <v>58348022.32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46816419.380000003</v>
      </c>
      <c r="T9" s="89">
        <f>SUM(G9:S9)</f>
        <v>136038566.84</v>
      </c>
      <c r="U9"/>
      <c r="V9"/>
      <c r="W9"/>
      <c r="X9" s="11"/>
      <c r="Y9" s="12"/>
      <c r="AX9" s="1"/>
      <c r="AY9" s="1"/>
      <c r="AZ9" s="1"/>
      <c r="BA9" s="1"/>
      <c r="BB9" s="1"/>
    </row>
    <row r="10" spans="1:54" ht="27">
      <c r="A10" s="87"/>
      <c r="B10" s="56" t="s">
        <v>23</v>
      </c>
      <c r="C10" s="46" t="s">
        <v>24</v>
      </c>
      <c r="D10" s="61">
        <v>0</v>
      </c>
      <c r="E10" s="88">
        <v>0</v>
      </c>
      <c r="F10" s="61">
        <f t="shared" si="3"/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89">
        <f>SUM(G10:S10)</f>
        <v>0</v>
      </c>
      <c r="U10"/>
      <c r="V10"/>
      <c r="W10"/>
      <c r="X10" s="11"/>
      <c r="Y10" s="12"/>
      <c r="AX10" s="1"/>
      <c r="AY10" s="1"/>
      <c r="AZ10" s="1"/>
      <c r="BA10" s="1"/>
      <c r="BB10" s="1"/>
    </row>
    <row r="11" spans="1:54" ht="27">
      <c r="A11" s="87"/>
      <c r="B11" s="56" t="s">
        <v>25</v>
      </c>
      <c r="C11" s="46" t="s">
        <v>26</v>
      </c>
      <c r="D11" s="61">
        <v>50000000</v>
      </c>
      <c r="E11" s="88">
        <v>500000</v>
      </c>
      <c r="F11" s="61">
        <f t="shared" si="3"/>
        <v>50500000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89">
        <f t="shared" ref="T11:T13" si="4">SUM(G11:S11)</f>
        <v>0</v>
      </c>
      <c r="U11"/>
      <c r="V11"/>
      <c r="W11"/>
      <c r="X11" s="11"/>
      <c r="Y11" s="12"/>
      <c r="AX11" s="1"/>
      <c r="AY11" s="1"/>
      <c r="AZ11" s="1"/>
      <c r="BA11" s="1"/>
      <c r="BB11" s="1"/>
    </row>
    <row r="12" spans="1:54" ht="27">
      <c r="A12" s="87"/>
      <c r="B12" s="56" t="s">
        <v>27</v>
      </c>
      <c r="C12" s="46" t="s">
        <v>28</v>
      </c>
      <c r="D12" s="61">
        <v>382243518</v>
      </c>
      <c r="E12" s="88">
        <v>0</v>
      </c>
      <c r="F12" s="61">
        <f t="shared" si="3"/>
        <v>382243518</v>
      </c>
      <c r="G12" s="62">
        <v>26372393.579999998</v>
      </c>
      <c r="H12" s="62">
        <v>26555678.09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26591457.739999998</v>
      </c>
      <c r="T12" s="89">
        <f t="shared" si="4"/>
        <v>79519529.409999996</v>
      </c>
      <c r="U12"/>
      <c r="V12"/>
      <c r="W12"/>
      <c r="X12" s="11"/>
      <c r="Y12" s="12"/>
      <c r="AX12" s="1"/>
      <c r="AY12" s="1"/>
      <c r="AZ12" s="1"/>
      <c r="BA12" s="1"/>
      <c r="BB12" s="1"/>
    </row>
    <row r="13" spans="1:54" ht="27">
      <c r="A13" s="87"/>
      <c r="B13" s="55"/>
      <c r="C13" s="46"/>
      <c r="D13" s="61"/>
      <c r="E13" s="88"/>
      <c r="F13" s="61"/>
      <c r="G13" s="61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89">
        <f t="shared" si="4"/>
        <v>0</v>
      </c>
      <c r="U13"/>
      <c r="V13"/>
      <c r="W13"/>
      <c r="X13" s="11"/>
      <c r="Y13" s="12"/>
      <c r="AX13" s="1"/>
      <c r="AY13" s="1"/>
      <c r="AZ13" s="1"/>
      <c r="BA13" s="1"/>
      <c r="BB13" s="1"/>
    </row>
    <row r="14" spans="1:54" ht="27">
      <c r="A14" s="84" t="s">
        <v>29</v>
      </c>
      <c r="B14" s="55"/>
      <c r="C14" s="42" t="s">
        <v>30</v>
      </c>
      <c r="D14" s="63">
        <f>SUM(D16:D24)</f>
        <v>999338809</v>
      </c>
      <c r="E14" s="63">
        <f>SUM(E16:E24)</f>
        <v>-2000000</v>
      </c>
      <c r="F14" s="63">
        <f>SUM(F16:F24)</f>
        <v>997338809</v>
      </c>
      <c r="G14" s="63">
        <f>+G16+G17+G18+G19+G20+G21+G22+G23+G24</f>
        <v>38755510.109999999</v>
      </c>
      <c r="H14" s="64">
        <f t="shared" ref="H14:O14" si="5">H16+H17+H18+H19+H20+H21+H22+H23+H24</f>
        <v>52719023.960000001</v>
      </c>
      <c r="I14" s="64">
        <f t="shared" si="5"/>
        <v>0</v>
      </c>
      <c r="J14" s="64">
        <f t="shared" si="5"/>
        <v>0</v>
      </c>
      <c r="K14" s="64">
        <f t="shared" si="5"/>
        <v>0</v>
      </c>
      <c r="L14" s="64">
        <f t="shared" si="5"/>
        <v>0</v>
      </c>
      <c r="M14" s="64">
        <f t="shared" si="5"/>
        <v>0</v>
      </c>
      <c r="N14" s="64">
        <f t="shared" si="5"/>
        <v>0</v>
      </c>
      <c r="O14" s="64">
        <f t="shared" si="5"/>
        <v>0</v>
      </c>
      <c r="P14" s="64">
        <f t="shared" ref="P14:Q14" si="6">P16+P17+P18+P19+P20+P21+P22+P23+P24</f>
        <v>0</v>
      </c>
      <c r="Q14" s="64">
        <f t="shared" si="6"/>
        <v>0</v>
      </c>
      <c r="R14" s="64">
        <f t="shared" ref="R14:S14" si="7">R16+R17+R18+R19+R20+R21+R22+R23+R24</f>
        <v>0</v>
      </c>
      <c r="S14" s="64">
        <f t="shared" si="7"/>
        <v>77549859.460000008</v>
      </c>
      <c r="T14" s="86">
        <f>SUM(G14:S14)</f>
        <v>169024393.53</v>
      </c>
      <c r="U14" s="13"/>
      <c r="V14"/>
      <c r="W14"/>
      <c r="X14" s="11"/>
      <c r="Y14" s="12"/>
      <c r="AA14" s="108"/>
      <c r="AB14" s="109"/>
      <c r="AC14" s="109"/>
      <c r="AD14" s="109"/>
      <c r="AX14" s="1"/>
      <c r="AY14" s="1"/>
      <c r="AZ14" s="1"/>
      <c r="BA14" s="1"/>
      <c r="BB14" s="1"/>
    </row>
    <row r="15" spans="1:54" ht="27">
      <c r="A15" s="87"/>
      <c r="B15" s="55"/>
      <c r="C15" s="42"/>
      <c r="D15" s="63"/>
      <c r="E15" s="63"/>
      <c r="F15" s="63"/>
      <c r="G15" s="63"/>
      <c r="H15" s="64"/>
      <c r="I15" s="64"/>
      <c r="J15" s="64"/>
      <c r="K15" s="64">
        <v>0</v>
      </c>
      <c r="L15" s="64"/>
      <c r="M15" s="64"/>
      <c r="N15" s="64"/>
      <c r="O15" s="64"/>
      <c r="P15" s="64"/>
      <c r="Q15" s="64"/>
      <c r="R15" s="64"/>
      <c r="S15" s="64"/>
      <c r="T15" s="89">
        <f>+G15+H15+I15+J15+K15+L15+M15+N15+O15+U15+V15+W15+P15+Q15</f>
        <v>0</v>
      </c>
      <c r="U15"/>
      <c r="V15"/>
      <c r="W15"/>
      <c r="X15" s="11"/>
      <c r="Y15" s="12"/>
      <c r="AX15" s="1"/>
      <c r="AY15" s="1"/>
      <c r="AZ15" s="1"/>
      <c r="BA15" s="1"/>
      <c r="BB15" s="1"/>
    </row>
    <row r="16" spans="1:54" ht="27">
      <c r="A16" s="87"/>
      <c r="B16" s="56" t="s">
        <v>31</v>
      </c>
      <c r="C16" s="46" t="s">
        <v>32</v>
      </c>
      <c r="D16" s="61">
        <v>103827809</v>
      </c>
      <c r="E16" s="88">
        <v>0</v>
      </c>
      <c r="F16" s="61">
        <f>+D16+E16</f>
        <v>103827809</v>
      </c>
      <c r="G16" s="62">
        <v>1481217.2</v>
      </c>
      <c r="H16" s="62">
        <v>3624950.1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>
        <v>15667027.449999999</v>
      </c>
      <c r="T16" s="89">
        <f t="shared" ref="T16:T24" si="8">+G16+H16+I16+J16+K16+L16+M16+N16+O16+U16+V16+W16+P16+Q16</f>
        <v>5106167.3</v>
      </c>
      <c r="U16"/>
      <c r="V16"/>
      <c r="W16"/>
      <c r="X16" s="11"/>
      <c r="Y16" s="12"/>
      <c r="AX16" s="1"/>
      <c r="AY16" s="1"/>
      <c r="AZ16" s="1"/>
      <c r="BA16" s="1"/>
      <c r="BB16" s="1"/>
    </row>
    <row r="17" spans="1:54" ht="48" customHeight="1">
      <c r="A17" s="87"/>
      <c r="B17" s="48" t="s">
        <v>33</v>
      </c>
      <c r="C17" s="46" t="s">
        <v>34</v>
      </c>
      <c r="D17" s="61">
        <v>55750000</v>
      </c>
      <c r="E17" s="88">
        <v>1000000</v>
      </c>
      <c r="F17" s="61">
        <f t="shared" ref="F17:F24" si="9">+D17+E17</f>
        <v>56750000</v>
      </c>
      <c r="G17" s="62">
        <v>508344</v>
      </c>
      <c r="H17" s="62">
        <v>4747126.45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>
        <v>3089900</v>
      </c>
      <c r="T17" s="89">
        <f t="shared" si="8"/>
        <v>5255470.45</v>
      </c>
      <c r="U17"/>
      <c r="V17"/>
      <c r="W17"/>
      <c r="X17" s="11"/>
      <c r="Y17" s="12"/>
      <c r="AX17" s="1"/>
      <c r="AY17" s="1"/>
      <c r="AZ17" s="1"/>
      <c r="BA17" s="1"/>
      <c r="BB17" s="1"/>
    </row>
    <row r="18" spans="1:54" ht="28.5" customHeight="1">
      <c r="A18" s="87"/>
      <c r="B18" s="56" t="s">
        <v>35</v>
      </c>
      <c r="C18" s="46" t="s">
        <v>36</v>
      </c>
      <c r="D18" s="61">
        <v>95206231</v>
      </c>
      <c r="E18" s="88">
        <v>0</v>
      </c>
      <c r="F18" s="61">
        <f t="shared" si="9"/>
        <v>95206231</v>
      </c>
      <c r="G18" s="62">
        <v>4738595.91</v>
      </c>
      <c r="H18" s="62">
        <v>6287677.3600000003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>
        <v>6349200.5099999998</v>
      </c>
      <c r="T18" s="89">
        <f t="shared" si="8"/>
        <v>11026273.27</v>
      </c>
      <c r="U18"/>
      <c r="V18"/>
      <c r="W18"/>
      <c r="X18" s="11"/>
      <c r="Y18" s="12"/>
      <c r="AX18" s="1"/>
      <c r="AY18" s="1"/>
      <c r="AZ18" s="1"/>
      <c r="BA18" s="1"/>
      <c r="BB18" s="1"/>
    </row>
    <row r="19" spans="1:54" ht="27">
      <c r="A19" s="87"/>
      <c r="B19" s="56" t="s">
        <v>37</v>
      </c>
      <c r="C19" s="46" t="s">
        <v>38</v>
      </c>
      <c r="D19" s="61">
        <v>65524000</v>
      </c>
      <c r="E19" s="88">
        <v>0</v>
      </c>
      <c r="F19" s="61">
        <f t="shared" si="9"/>
        <v>65524000</v>
      </c>
      <c r="G19" s="62">
        <v>149013</v>
      </c>
      <c r="H19" s="62">
        <v>2825670.65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>
        <v>3600680.95</v>
      </c>
      <c r="T19" s="89">
        <f t="shared" si="8"/>
        <v>2974683.65</v>
      </c>
      <c r="U19"/>
      <c r="V19"/>
      <c r="W19"/>
      <c r="X19" s="11"/>
      <c r="Y19" s="12"/>
      <c r="AX19" s="1"/>
      <c r="AY19" s="1"/>
      <c r="AZ19" s="1"/>
      <c r="BA19" s="1"/>
      <c r="BB19" s="1"/>
    </row>
    <row r="20" spans="1:54" ht="27">
      <c r="A20" s="87"/>
      <c r="B20" s="56" t="s">
        <v>39</v>
      </c>
      <c r="C20" s="46" t="s">
        <v>40</v>
      </c>
      <c r="D20" s="61">
        <v>87343680</v>
      </c>
      <c r="E20" s="88">
        <v>-2000000</v>
      </c>
      <c r="F20" s="61">
        <f t="shared" si="9"/>
        <v>85343680</v>
      </c>
      <c r="G20" s="62">
        <v>1310505.76</v>
      </c>
      <c r="H20" s="62">
        <v>4212144.21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>
        <v>12318315.32</v>
      </c>
      <c r="T20" s="89">
        <f t="shared" si="8"/>
        <v>5522649.9699999997</v>
      </c>
      <c r="U20"/>
      <c r="V20"/>
      <c r="W20"/>
      <c r="X20" s="11"/>
      <c r="Y20" s="12"/>
      <c r="AX20" s="1"/>
      <c r="AY20" s="1"/>
      <c r="AZ20" s="1"/>
      <c r="BA20" s="1"/>
      <c r="BB20" s="1"/>
    </row>
    <row r="21" spans="1:54" ht="27">
      <c r="A21" s="87"/>
      <c r="B21" s="56" t="s">
        <v>41</v>
      </c>
      <c r="C21" s="46" t="s">
        <v>42</v>
      </c>
      <c r="D21" s="61">
        <v>186663377</v>
      </c>
      <c r="E21" s="88">
        <v>-3000000</v>
      </c>
      <c r="F21" s="61">
        <f t="shared" si="9"/>
        <v>183663377</v>
      </c>
      <c r="G21" s="62">
        <v>11443687.539999999</v>
      </c>
      <c r="H21" s="62">
        <v>12301050.23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>
        <v>12384117.039999999</v>
      </c>
      <c r="T21" s="89">
        <f t="shared" si="8"/>
        <v>23744737.77</v>
      </c>
      <c r="U21"/>
      <c r="V21"/>
      <c r="W21"/>
      <c r="X21" s="11"/>
      <c r="Y21" s="12"/>
      <c r="AX21" s="1"/>
      <c r="AY21" s="1"/>
      <c r="AZ21" s="1"/>
      <c r="BA21" s="1"/>
      <c r="BB21" s="1"/>
    </row>
    <row r="22" spans="1:54" ht="55.5" customHeight="1">
      <c r="A22" s="87"/>
      <c r="B22" s="48" t="s">
        <v>43</v>
      </c>
      <c r="C22" s="46" t="s">
        <v>44</v>
      </c>
      <c r="D22" s="61">
        <v>94574760</v>
      </c>
      <c r="E22" s="90">
        <f>-7000000+8000000</f>
        <v>1000000</v>
      </c>
      <c r="F22" s="61">
        <f t="shared" si="9"/>
        <v>95574760</v>
      </c>
      <c r="G22" s="62">
        <v>694201.7</v>
      </c>
      <c r="H22" s="62">
        <v>5859826.0800000001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>
        <v>5952443.9299999997</v>
      </c>
      <c r="T22" s="89">
        <f t="shared" si="8"/>
        <v>6554027.7800000003</v>
      </c>
      <c r="U22"/>
      <c r="V22"/>
      <c r="W22"/>
      <c r="X22" s="11"/>
      <c r="Y22" s="12"/>
      <c r="AX22" s="1"/>
      <c r="AY22" s="1"/>
      <c r="AZ22" s="1"/>
      <c r="BA22" s="1"/>
      <c r="BB22" s="1"/>
    </row>
    <row r="23" spans="1:54" ht="53.25" customHeight="1">
      <c r="A23" s="87"/>
      <c r="B23" s="48" t="s">
        <v>45</v>
      </c>
      <c r="C23" s="46" t="s">
        <v>46</v>
      </c>
      <c r="D23" s="61">
        <v>215448952</v>
      </c>
      <c r="E23" s="90">
        <f>9000000+2000000</f>
        <v>11000000</v>
      </c>
      <c r="F23" s="61">
        <f t="shared" si="9"/>
        <v>226448952</v>
      </c>
      <c r="G23" s="62">
        <v>17955210.140000001</v>
      </c>
      <c r="H23" s="62">
        <v>9620806.8800000008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>
        <v>14665812.9</v>
      </c>
      <c r="T23" s="89">
        <f t="shared" si="8"/>
        <v>27576017.020000003</v>
      </c>
      <c r="U23" s="13">
        <v>0</v>
      </c>
      <c r="V23"/>
      <c r="W23"/>
      <c r="X23" s="11"/>
      <c r="Y23" s="12"/>
      <c r="AX23" s="1"/>
      <c r="AY23" s="1"/>
      <c r="AZ23" s="1"/>
      <c r="BA23" s="1"/>
      <c r="BB23" s="1"/>
    </row>
    <row r="24" spans="1:54" ht="27">
      <c r="A24" s="87"/>
      <c r="B24" s="56" t="s">
        <v>47</v>
      </c>
      <c r="C24" s="46" t="s">
        <v>48</v>
      </c>
      <c r="D24" s="61">
        <v>95000000</v>
      </c>
      <c r="E24" s="88">
        <v>-10000000</v>
      </c>
      <c r="F24" s="61">
        <f t="shared" si="9"/>
        <v>85000000</v>
      </c>
      <c r="G24" s="62">
        <v>474734.86</v>
      </c>
      <c r="H24" s="62">
        <v>3239772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>
        <v>3522361.36</v>
      </c>
      <c r="T24" s="89">
        <f t="shared" si="8"/>
        <v>3714506.86</v>
      </c>
      <c r="U24"/>
      <c r="V24"/>
      <c r="W24"/>
      <c r="X24" s="11"/>
      <c r="Y24" s="12"/>
      <c r="AX24" s="1"/>
      <c r="AY24" s="1"/>
      <c r="AZ24" s="1"/>
      <c r="BA24" s="1"/>
      <c r="BB24" s="1"/>
    </row>
    <row r="25" spans="1:54" ht="13.15" customHeight="1">
      <c r="A25" s="87"/>
      <c r="B25" s="55"/>
      <c r="C25" s="46"/>
      <c r="D25" s="61"/>
      <c r="E25" s="61"/>
      <c r="F25" s="6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89">
        <f>+G25+H25+I25+J25+K25+L25+M25+N25+O25+U25+V25+W25+P25+Q25</f>
        <v>0</v>
      </c>
      <c r="U25"/>
      <c r="V25"/>
      <c r="W25"/>
      <c r="X25" s="11"/>
      <c r="Y25" s="12"/>
      <c r="AX25" s="1"/>
      <c r="AY25" s="1"/>
      <c r="AZ25" s="1"/>
      <c r="BA25" s="1"/>
      <c r="BB25" s="1"/>
    </row>
    <row r="26" spans="1:54" ht="27">
      <c r="A26" s="84" t="s">
        <v>49</v>
      </c>
      <c r="B26" s="55"/>
      <c r="C26" s="42" t="s">
        <v>50</v>
      </c>
      <c r="D26" s="60">
        <f>SUM(D28:D36)</f>
        <v>289598198</v>
      </c>
      <c r="E26" s="60">
        <f>SUM(E28:E36)</f>
        <v>-7500000</v>
      </c>
      <c r="F26" s="60">
        <f>SUM(F28:F36)</f>
        <v>282098198</v>
      </c>
      <c r="G26" s="60">
        <f>G28+G29+G30+G31+G32+G33+G34+G35+G36</f>
        <v>5103016.62</v>
      </c>
      <c r="H26" s="60">
        <f>H28+H29+H30+H31+H32+H33+H34+H35+H36</f>
        <v>11494732.74</v>
      </c>
      <c r="I26" s="60">
        <f t="shared" ref="I26:O26" si="10">I28+I29+I30+I31+I32+I33+I34+I35+I36</f>
        <v>0</v>
      </c>
      <c r="J26" s="60">
        <f t="shared" si="10"/>
        <v>0</v>
      </c>
      <c r="K26" s="60">
        <f t="shared" si="10"/>
        <v>0</v>
      </c>
      <c r="L26" s="60">
        <f t="shared" si="10"/>
        <v>0</v>
      </c>
      <c r="M26" s="60">
        <f t="shared" si="10"/>
        <v>0</v>
      </c>
      <c r="N26" s="60">
        <f t="shared" si="10"/>
        <v>0</v>
      </c>
      <c r="O26" s="60">
        <f t="shared" si="10"/>
        <v>0</v>
      </c>
      <c r="P26" s="60">
        <f t="shared" ref="P26:R26" si="11">P28+P29+P30+P31+P32+P33+P34+P35+P36</f>
        <v>0</v>
      </c>
      <c r="Q26" s="60">
        <f t="shared" si="11"/>
        <v>0</v>
      </c>
      <c r="R26" s="60">
        <f t="shared" si="11"/>
        <v>0</v>
      </c>
      <c r="S26" s="60">
        <f>S28+S29+S30+S31+S32+S33+S34+S35+S36</f>
        <v>8411942.8399999999</v>
      </c>
      <c r="T26" s="86">
        <f>SUM(G26:S26)</f>
        <v>25009692.199999999</v>
      </c>
      <c r="U26"/>
      <c r="V26"/>
      <c r="W26"/>
      <c r="X26" s="11"/>
      <c r="Y26" s="12"/>
      <c r="AX26" s="1"/>
      <c r="AY26" s="1"/>
      <c r="AZ26" s="1"/>
      <c r="BA26" s="1"/>
      <c r="BB26" s="1"/>
    </row>
    <row r="27" spans="1:54" ht="13.15" customHeight="1">
      <c r="A27" s="87"/>
      <c r="B27" s="55"/>
      <c r="C27" s="42"/>
      <c r="D27" s="59"/>
      <c r="E27" s="59"/>
      <c r="F27" s="59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86">
        <f>SUM(G27:S27)</f>
        <v>0</v>
      </c>
      <c r="U27"/>
      <c r="V27"/>
      <c r="W27"/>
      <c r="X27" s="11"/>
      <c r="Y27" s="12"/>
      <c r="AX27" s="1"/>
      <c r="AY27" s="1"/>
      <c r="AZ27" s="1"/>
      <c r="BA27" s="1"/>
      <c r="BB27" s="1"/>
    </row>
    <row r="28" spans="1:54" ht="51.75" customHeight="1">
      <c r="A28" s="87"/>
      <c r="B28" s="56" t="s">
        <v>51</v>
      </c>
      <c r="C28" s="46" t="s">
        <v>52</v>
      </c>
      <c r="D28" s="61">
        <v>6100000</v>
      </c>
      <c r="E28" s="88">
        <v>0</v>
      </c>
      <c r="F28" s="61">
        <f>+D28+E28</f>
        <v>6100000</v>
      </c>
      <c r="G28" s="62">
        <v>97350</v>
      </c>
      <c r="H28" s="62">
        <v>391202.44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>
        <v>1470264.92</v>
      </c>
      <c r="T28" s="89">
        <f>SUM(G28:S28)</f>
        <v>1958817.3599999999</v>
      </c>
      <c r="U28"/>
      <c r="V28"/>
      <c r="W28"/>
      <c r="X28" s="11"/>
      <c r="Y28" s="12"/>
      <c r="AX28" s="1"/>
      <c r="AY28" s="1"/>
      <c r="AZ28" s="1"/>
      <c r="BA28" s="1"/>
      <c r="BB28" s="1"/>
    </row>
    <row r="29" spans="1:54" ht="25.9" customHeight="1">
      <c r="A29" s="87"/>
      <c r="B29" s="56" t="s">
        <v>53</v>
      </c>
      <c r="C29" s="46" t="s">
        <v>54</v>
      </c>
      <c r="D29" s="61">
        <v>7500000</v>
      </c>
      <c r="E29" s="88">
        <v>0</v>
      </c>
      <c r="F29" s="61">
        <f t="shared" ref="F29:F36" si="12">+D29+E29</f>
        <v>7500000</v>
      </c>
      <c r="G29" s="62">
        <v>377098.5</v>
      </c>
      <c r="H29" s="62">
        <v>220461.72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>
        <v>228330</v>
      </c>
      <c r="T29" s="89">
        <f t="shared" ref="T29:T37" si="13">SUM(G29:S29)</f>
        <v>825890.22</v>
      </c>
      <c r="U29"/>
      <c r="V29"/>
      <c r="W29"/>
      <c r="X29" s="11"/>
      <c r="Y29" s="12"/>
      <c r="AX29" s="1"/>
      <c r="AY29" s="1"/>
      <c r="AZ29" s="1"/>
      <c r="BA29" s="1"/>
      <c r="BB29" s="1"/>
    </row>
    <row r="30" spans="1:54" ht="29.45" customHeight="1">
      <c r="A30" s="87"/>
      <c r="B30" s="56" t="s">
        <v>55</v>
      </c>
      <c r="C30" s="46" t="s">
        <v>56</v>
      </c>
      <c r="D30" s="61">
        <v>36700000</v>
      </c>
      <c r="E30" s="88">
        <f>-8900000-2000000</f>
        <v>-10900000</v>
      </c>
      <c r="F30" s="61">
        <f t="shared" si="12"/>
        <v>25800000</v>
      </c>
      <c r="G30" s="62">
        <v>282657.2</v>
      </c>
      <c r="H30" s="62">
        <v>293744.71000000002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>
        <v>1021895.6</v>
      </c>
      <c r="T30" s="89">
        <f t="shared" si="13"/>
        <v>1598297.51</v>
      </c>
      <c r="U30"/>
      <c r="V30"/>
      <c r="W30"/>
      <c r="X30" s="11"/>
      <c r="Y30" s="12"/>
      <c r="AX30" s="1"/>
      <c r="AY30" s="1"/>
      <c r="AZ30" s="1"/>
      <c r="BA30" s="1"/>
      <c r="BB30" s="1"/>
    </row>
    <row r="31" spans="1:54" ht="22.15" customHeight="1">
      <c r="A31" s="87"/>
      <c r="B31" s="56" t="s">
        <v>57</v>
      </c>
      <c r="C31" s="46" t="s">
        <v>58</v>
      </c>
      <c r="D31" s="61">
        <v>1000000</v>
      </c>
      <c r="E31" s="88">
        <v>0</v>
      </c>
      <c r="F31" s="61">
        <f t="shared" si="12"/>
        <v>1000000</v>
      </c>
      <c r="G31" s="62">
        <v>0</v>
      </c>
      <c r="H31" s="62">
        <v>287481.42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>
        <v>14450</v>
      </c>
      <c r="T31" s="89">
        <f t="shared" si="13"/>
        <v>301931.42</v>
      </c>
      <c r="U31"/>
      <c r="V31"/>
      <c r="W31"/>
      <c r="X31" s="10"/>
      <c r="AX31" s="1"/>
      <c r="AY31" s="1"/>
      <c r="AZ31" s="1"/>
      <c r="BA31" s="1"/>
      <c r="BB31" s="1"/>
    </row>
    <row r="32" spans="1:54" ht="31.15" customHeight="1">
      <c r="A32" s="87"/>
      <c r="B32" s="56" t="s">
        <v>59</v>
      </c>
      <c r="C32" s="46" t="s">
        <v>60</v>
      </c>
      <c r="D32" s="61">
        <v>6674000</v>
      </c>
      <c r="E32" s="88">
        <v>100000</v>
      </c>
      <c r="F32" s="61">
        <f t="shared" si="12"/>
        <v>6774000</v>
      </c>
      <c r="G32" s="62">
        <v>0</v>
      </c>
      <c r="H32" s="62">
        <v>0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89">
        <f t="shared" si="13"/>
        <v>0</v>
      </c>
      <c r="U32"/>
      <c r="V32"/>
      <c r="W32"/>
      <c r="X32" s="10"/>
      <c r="AX32" s="1"/>
      <c r="AY32" s="1"/>
      <c r="AZ32" s="1"/>
      <c r="BA32" s="1"/>
      <c r="BB32" s="1"/>
    </row>
    <row r="33" spans="1:54" ht="33" customHeight="1">
      <c r="A33" s="87"/>
      <c r="B33" s="56" t="s">
        <v>61</v>
      </c>
      <c r="C33" s="46" t="s">
        <v>62</v>
      </c>
      <c r="D33" s="62">
        <v>7800000</v>
      </c>
      <c r="E33" s="88">
        <v>0</v>
      </c>
      <c r="F33" s="61">
        <f t="shared" si="12"/>
        <v>7800000</v>
      </c>
      <c r="G33" s="62">
        <v>1109.2</v>
      </c>
      <c r="H33" s="62">
        <v>29791.279999999999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>
        <v>1330.11</v>
      </c>
      <c r="T33" s="89">
        <f t="shared" si="13"/>
        <v>32230.59</v>
      </c>
      <c r="U33"/>
      <c r="V33"/>
      <c r="W33"/>
      <c r="X33" s="10"/>
      <c r="AX33" s="1"/>
      <c r="AY33" s="1"/>
      <c r="AZ33" s="1"/>
      <c r="BA33" s="1"/>
      <c r="BB33" s="1"/>
    </row>
    <row r="34" spans="1:54" ht="45">
      <c r="A34" s="87"/>
      <c r="B34" s="56" t="s">
        <v>63</v>
      </c>
      <c r="C34" s="46" t="s">
        <v>64</v>
      </c>
      <c r="D34" s="61">
        <v>133341518</v>
      </c>
      <c r="E34" s="90">
        <f>-1700000+1000000</f>
        <v>-700000</v>
      </c>
      <c r="F34" s="61">
        <f t="shared" si="12"/>
        <v>132641518</v>
      </c>
      <c r="G34" s="62">
        <v>3357108.41</v>
      </c>
      <c r="H34" s="62">
        <v>9490149.4499999993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>
        <v>1834574.57</v>
      </c>
      <c r="T34" s="89">
        <f t="shared" si="13"/>
        <v>14681832.43</v>
      </c>
      <c r="U34"/>
      <c r="V34"/>
      <c r="W34"/>
      <c r="X34" s="10"/>
      <c r="AX34" s="1"/>
      <c r="AY34" s="1"/>
      <c r="AZ34" s="1"/>
      <c r="BA34" s="1"/>
      <c r="BB34" s="1"/>
    </row>
    <row r="35" spans="1:54" ht="61.5" customHeight="1">
      <c r="A35" s="87"/>
      <c r="B35" s="56" t="s">
        <v>65</v>
      </c>
      <c r="C35" s="46" t="s">
        <v>66</v>
      </c>
      <c r="D35" s="62">
        <v>0</v>
      </c>
      <c r="E35" s="88">
        <v>0</v>
      </c>
      <c r="F35" s="61">
        <f t="shared" si="12"/>
        <v>0</v>
      </c>
      <c r="G35" s="62">
        <v>0</v>
      </c>
      <c r="H35" s="62">
        <v>0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89">
        <f t="shared" si="13"/>
        <v>0</v>
      </c>
      <c r="U35"/>
      <c r="V35"/>
      <c r="W35"/>
      <c r="X35" s="10"/>
      <c r="AX35" s="1"/>
      <c r="AY35" s="1"/>
      <c r="AZ35" s="1"/>
      <c r="BA35" s="1"/>
      <c r="BB35" s="1"/>
    </row>
    <row r="36" spans="1:54" ht="27">
      <c r="A36" s="87"/>
      <c r="B36" s="56" t="s">
        <v>67</v>
      </c>
      <c r="C36" s="46" t="s">
        <v>68</v>
      </c>
      <c r="D36" s="61">
        <v>90482680</v>
      </c>
      <c r="E36" s="88">
        <f>3000000+1000000</f>
        <v>4000000</v>
      </c>
      <c r="F36" s="61">
        <f t="shared" si="12"/>
        <v>94482680</v>
      </c>
      <c r="G36" s="62">
        <v>987693.31</v>
      </c>
      <c r="H36" s="62">
        <v>781901.72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>
        <v>3841097.64</v>
      </c>
      <c r="T36" s="89">
        <f t="shared" si="13"/>
        <v>5610692.6699999999</v>
      </c>
      <c r="U36"/>
      <c r="V36"/>
      <c r="W36"/>
      <c r="X36" s="10"/>
      <c r="AX36" s="1"/>
      <c r="AY36" s="1"/>
      <c r="AZ36" s="1"/>
      <c r="BA36" s="1"/>
      <c r="BB36" s="1"/>
    </row>
    <row r="37" spans="1:54" ht="36" customHeight="1">
      <c r="A37" s="87"/>
      <c r="B37" s="56"/>
      <c r="C37" s="46"/>
      <c r="D37" s="61"/>
      <c r="E37" s="61"/>
      <c r="F37" s="61"/>
      <c r="G37" s="61"/>
      <c r="H37" s="60"/>
      <c r="I37" s="60">
        <f t="shared" ref="I37:R37" si="14">I39+I40+I41+I42+I43+I44+I45</f>
        <v>0</v>
      </c>
      <c r="J37" s="60">
        <f t="shared" si="14"/>
        <v>0</v>
      </c>
      <c r="K37" s="60">
        <f t="shared" si="14"/>
        <v>0</v>
      </c>
      <c r="L37" s="60">
        <f t="shared" si="14"/>
        <v>0</v>
      </c>
      <c r="M37" s="60">
        <f t="shared" si="14"/>
        <v>0</v>
      </c>
      <c r="N37" s="60">
        <f t="shared" si="14"/>
        <v>0</v>
      </c>
      <c r="O37" s="60">
        <f t="shared" si="14"/>
        <v>0</v>
      </c>
      <c r="P37" s="60">
        <f t="shared" si="14"/>
        <v>0</v>
      </c>
      <c r="Q37" s="60">
        <f t="shared" si="14"/>
        <v>0</v>
      </c>
      <c r="R37" s="60">
        <f t="shared" si="14"/>
        <v>0</v>
      </c>
      <c r="S37" s="60"/>
      <c r="T37" s="89">
        <f t="shared" si="13"/>
        <v>0</v>
      </c>
      <c r="U37"/>
      <c r="V37"/>
      <c r="W37"/>
      <c r="X37" s="10"/>
      <c r="AX37" s="1"/>
      <c r="AY37" s="1"/>
      <c r="AZ37" s="1"/>
      <c r="BA37" s="1"/>
      <c r="BB37" s="1"/>
    </row>
    <row r="38" spans="1:54" ht="27">
      <c r="A38" s="84" t="s">
        <v>69</v>
      </c>
      <c r="B38" s="55"/>
      <c r="C38" s="42" t="s">
        <v>70</v>
      </c>
      <c r="D38" s="60">
        <f>SUM(D40:D46)</f>
        <v>156000000</v>
      </c>
      <c r="E38" s="60">
        <f>SUM(E40:E46)</f>
        <v>0</v>
      </c>
      <c r="F38" s="60">
        <f>SUM(F40:F46)</f>
        <v>156000000</v>
      </c>
      <c r="G38" s="60">
        <f>G40+G41+G42+G43+G44+G45+G46</f>
        <v>14882655</v>
      </c>
      <c r="H38" s="60">
        <f>H40+H41+H42+H43+H44+H45+H46</f>
        <v>13126240.970000001</v>
      </c>
      <c r="I38" s="60">
        <f t="shared" ref="I38:R38" si="15">I40+I41+I42+I43+I44+I45+I46</f>
        <v>0</v>
      </c>
      <c r="J38" s="60">
        <f t="shared" si="15"/>
        <v>0</v>
      </c>
      <c r="K38" s="60">
        <f t="shared" si="15"/>
        <v>0</v>
      </c>
      <c r="L38" s="60">
        <f t="shared" si="15"/>
        <v>0</v>
      </c>
      <c r="M38" s="60">
        <f t="shared" si="15"/>
        <v>0</v>
      </c>
      <c r="N38" s="60">
        <f t="shared" si="15"/>
        <v>0</v>
      </c>
      <c r="O38" s="60">
        <f t="shared" si="15"/>
        <v>0</v>
      </c>
      <c r="P38" s="60">
        <f t="shared" si="15"/>
        <v>0</v>
      </c>
      <c r="Q38" s="60">
        <f t="shared" si="15"/>
        <v>0</v>
      </c>
      <c r="R38" s="60">
        <f t="shared" si="15"/>
        <v>0</v>
      </c>
      <c r="S38" s="60">
        <f>S40+S41+S42+S43+S44+S45+S46</f>
        <v>14047182.310000001</v>
      </c>
      <c r="T38" s="86">
        <f>SUM(G38:S38)</f>
        <v>42056078.280000001</v>
      </c>
      <c r="U38"/>
      <c r="V38"/>
      <c r="W38"/>
      <c r="X38" s="11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X38" s="1"/>
      <c r="AY38" s="1"/>
      <c r="AZ38" s="1"/>
      <c r="BA38" s="1"/>
      <c r="BB38" s="1"/>
    </row>
    <row r="39" spans="1:54" ht="12.6" customHeight="1">
      <c r="A39" s="87"/>
      <c r="B39" s="55"/>
      <c r="C39" s="42"/>
      <c r="D39" s="59"/>
      <c r="E39" s="59"/>
      <c r="F39" s="59"/>
      <c r="G39" s="59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89">
        <f>SUM(G39:S39)</f>
        <v>0</v>
      </c>
      <c r="U39"/>
      <c r="V39"/>
      <c r="W39"/>
      <c r="X39" s="11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X39" s="1"/>
      <c r="AY39" s="1"/>
      <c r="AZ39" s="1"/>
      <c r="BA39" s="1"/>
      <c r="BB39" s="1"/>
    </row>
    <row r="40" spans="1:54" ht="30.6" customHeight="1">
      <c r="A40" s="87"/>
      <c r="B40" s="56" t="s">
        <v>71</v>
      </c>
      <c r="C40" s="46" t="s">
        <v>72</v>
      </c>
      <c r="D40" s="61">
        <v>44000000</v>
      </c>
      <c r="E40" s="88">
        <v>0</v>
      </c>
      <c r="F40" s="61">
        <f>+D40+E40</f>
        <v>44000000</v>
      </c>
      <c r="G40" s="62">
        <v>4850000</v>
      </c>
      <c r="H40" s="62">
        <v>4137608.47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>
        <v>3321600</v>
      </c>
      <c r="T40" s="89">
        <f>SUM(G40:S40)</f>
        <v>12309208.470000001</v>
      </c>
      <c r="U40"/>
      <c r="V40"/>
      <c r="W40"/>
      <c r="X40" s="11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X40" s="1"/>
      <c r="AY40" s="1"/>
      <c r="AZ40" s="1"/>
      <c r="BA40" s="1"/>
      <c r="BB40" s="1"/>
    </row>
    <row r="41" spans="1:54" ht="47.25" customHeight="1">
      <c r="A41" s="87"/>
      <c r="B41" s="56" t="s">
        <v>73</v>
      </c>
      <c r="C41" s="46" t="s">
        <v>74</v>
      </c>
      <c r="D41" s="62">
        <v>0</v>
      </c>
      <c r="E41" s="88">
        <v>0</v>
      </c>
      <c r="F41" s="61">
        <f t="shared" ref="F41:F45" si="16">+D41+E41</f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/>
      <c r="T41" s="89">
        <f t="shared" ref="T41:T46" si="17">SUM(G41:S41)</f>
        <v>0</v>
      </c>
      <c r="U41"/>
      <c r="V41"/>
      <c r="W41"/>
      <c r="X41" s="11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X41" s="1"/>
      <c r="AY41" s="1"/>
      <c r="AZ41" s="1"/>
      <c r="BA41" s="1"/>
      <c r="BB41" s="1"/>
    </row>
    <row r="42" spans="1:54" ht="52.5" customHeight="1">
      <c r="A42" s="87"/>
      <c r="B42" s="56" t="s">
        <v>75</v>
      </c>
      <c r="C42" s="46" t="s">
        <v>76</v>
      </c>
      <c r="D42" s="62">
        <v>0</v>
      </c>
      <c r="E42" s="88">
        <v>0</v>
      </c>
      <c r="F42" s="61">
        <f t="shared" si="16"/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/>
      <c r="T42" s="89">
        <f t="shared" si="17"/>
        <v>0</v>
      </c>
      <c r="U42"/>
      <c r="V42"/>
      <c r="W42"/>
      <c r="X42" s="11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X42" s="1"/>
      <c r="AY42" s="1"/>
      <c r="AZ42" s="1"/>
      <c r="BA42" s="1"/>
      <c r="BB42" s="1"/>
    </row>
    <row r="43" spans="1:54" ht="51" customHeight="1">
      <c r="A43" s="87"/>
      <c r="B43" s="56" t="s">
        <v>77</v>
      </c>
      <c r="C43" s="46" t="s">
        <v>78</v>
      </c>
      <c r="D43" s="62">
        <v>0</v>
      </c>
      <c r="E43" s="88">
        <v>0</v>
      </c>
      <c r="F43" s="61">
        <f t="shared" si="16"/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/>
      <c r="T43" s="89">
        <f t="shared" si="17"/>
        <v>0</v>
      </c>
      <c r="U43"/>
      <c r="V43"/>
      <c r="W43"/>
      <c r="X43" s="11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X43" s="1"/>
      <c r="AY43" s="1"/>
      <c r="AZ43" s="1"/>
      <c r="BA43" s="1"/>
      <c r="BB43" s="1"/>
    </row>
    <row r="44" spans="1:54" ht="54.75" customHeight="1">
      <c r="A44" s="87"/>
      <c r="B44" s="56" t="s">
        <v>79</v>
      </c>
      <c r="C44" s="46" t="s">
        <v>168</v>
      </c>
      <c r="D44" s="62">
        <v>0</v>
      </c>
      <c r="E44" s="88">
        <v>0</v>
      </c>
      <c r="F44" s="61">
        <f t="shared" si="16"/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/>
      <c r="T44" s="89">
        <f t="shared" si="17"/>
        <v>0</v>
      </c>
      <c r="U44"/>
      <c r="V44"/>
      <c r="W44"/>
      <c r="X44" s="11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X44" s="1"/>
      <c r="AY44" s="1"/>
      <c r="AZ44" s="1"/>
      <c r="BA44" s="1"/>
      <c r="BB44" s="1"/>
    </row>
    <row r="45" spans="1:54" ht="42" customHeight="1">
      <c r="A45" s="87"/>
      <c r="B45" s="56" t="s">
        <v>80</v>
      </c>
      <c r="C45" s="46" t="s">
        <v>81</v>
      </c>
      <c r="D45" s="61">
        <v>28000000</v>
      </c>
      <c r="E45" s="88">
        <v>0</v>
      </c>
      <c r="F45" s="61">
        <f t="shared" si="16"/>
        <v>28000000</v>
      </c>
      <c r="G45" s="62">
        <v>3032655</v>
      </c>
      <c r="H45" s="62">
        <v>1988632.5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>
        <v>3725582.31</v>
      </c>
      <c r="T45" s="89">
        <f t="shared" si="17"/>
        <v>8746869.8100000005</v>
      </c>
      <c r="U45"/>
      <c r="V45"/>
      <c r="W45"/>
      <c r="X45" s="10"/>
      <c r="AX45" s="1"/>
      <c r="AY45" s="1"/>
      <c r="AZ45" s="1"/>
      <c r="BA45" s="1"/>
      <c r="BB45" s="1"/>
    </row>
    <row r="46" spans="1:54" ht="50.25" customHeight="1">
      <c r="A46" s="87"/>
      <c r="B46" s="56" t="s">
        <v>82</v>
      </c>
      <c r="C46" s="46" t="s">
        <v>83</v>
      </c>
      <c r="D46" s="62">
        <v>84000000</v>
      </c>
      <c r="E46" s="88">
        <v>0</v>
      </c>
      <c r="F46" s="61">
        <f t="shared" ref="F46" si="18">+D46+E46</f>
        <v>84000000</v>
      </c>
      <c r="G46" s="62">
        <v>7000000</v>
      </c>
      <c r="H46" s="62">
        <v>7000000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7000000</v>
      </c>
      <c r="T46" s="89">
        <f t="shared" si="17"/>
        <v>21000000</v>
      </c>
      <c r="U46"/>
      <c r="V46"/>
      <c r="W46"/>
      <c r="X46" s="11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X46" s="1"/>
      <c r="AY46" s="1"/>
      <c r="AZ46" s="1"/>
      <c r="BA46" s="1"/>
      <c r="BB46" s="1"/>
    </row>
    <row r="47" spans="1:54" ht="27">
      <c r="A47" s="87"/>
      <c r="B47" s="55"/>
      <c r="C47" s="46"/>
      <c r="D47" s="65"/>
      <c r="E47" s="65"/>
      <c r="F47" s="65"/>
      <c r="G47" s="6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89">
        <f t="shared" ref="T47:T49" si="19">SUM(G47:Q47)</f>
        <v>0</v>
      </c>
      <c r="U47"/>
      <c r="V47"/>
      <c r="W47"/>
      <c r="X47" s="11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X47" s="1"/>
      <c r="AY47" s="1"/>
      <c r="AZ47" s="1"/>
      <c r="BA47" s="1"/>
      <c r="BB47" s="1"/>
    </row>
    <row r="48" spans="1:54" ht="27">
      <c r="A48" s="84" t="s">
        <v>84</v>
      </c>
      <c r="B48" s="55"/>
      <c r="C48" s="42" t="s">
        <v>85</v>
      </c>
      <c r="D48" s="66">
        <f t="shared" ref="D48:I48" si="20">SUM(D50:D56)</f>
        <v>0</v>
      </c>
      <c r="E48" s="66">
        <f t="shared" si="20"/>
        <v>0</v>
      </c>
      <c r="F48" s="66">
        <f t="shared" si="20"/>
        <v>0</v>
      </c>
      <c r="G48" s="66">
        <f t="shared" si="20"/>
        <v>0</v>
      </c>
      <c r="H48" s="66">
        <f t="shared" si="20"/>
        <v>0</v>
      </c>
      <c r="I48" s="66">
        <f t="shared" si="20"/>
        <v>0</v>
      </c>
      <c r="J48" s="66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6">
        <f t="shared" ref="S48" si="21">SUM(S50:S56)</f>
        <v>0</v>
      </c>
      <c r="T48" s="89">
        <f t="shared" si="19"/>
        <v>0</v>
      </c>
      <c r="U48"/>
      <c r="V48"/>
      <c r="W48"/>
      <c r="X48" s="10"/>
      <c r="AX48" s="1"/>
      <c r="AY48" s="1"/>
      <c r="AZ48" s="1"/>
      <c r="BA48" s="1"/>
      <c r="BB48" s="1"/>
    </row>
    <row r="49" spans="1:54" ht="27">
      <c r="A49" s="87"/>
      <c r="B49" s="55"/>
      <c r="C49" s="42"/>
      <c r="D49" s="65"/>
      <c r="E49" s="65"/>
      <c r="F49" s="65"/>
      <c r="G49" s="6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89">
        <f t="shared" si="19"/>
        <v>0</v>
      </c>
      <c r="U49"/>
      <c r="V49"/>
      <c r="W49"/>
      <c r="X49" s="10"/>
      <c r="AX49" s="1"/>
      <c r="AY49" s="1"/>
      <c r="AZ49" s="1"/>
      <c r="BA49" s="1"/>
      <c r="BB49" s="1"/>
    </row>
    <row r="50" spans="1:54" ht="38.25" customHeight="1">
      <c r="A50" s="87"/>
      <c r="B50" s="56" t="s">
        <v>86</v>
      </c>
      <c r="C50" s="46" t="s">
        <v>87</v>
      </c>
      <c r="D50" s="62">
        <v>0</v>
      </c>
      <c r="E50" s="88">
        <v>0</v>
      </c>
      <c r="F50" s="61">
        <f t="shared" ref="F50:F56" si="22">+D50+E50</f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89">
        <f>SUM(G50:S50)</f>
        <v>0</v>
      </c>
      <c r="U50"/>
      <c r="V50"/>
      <c r="W50"/>
      <c r="X50" s="10"/>
      <c r="AX50" s="1"/>
      <c r="AY50" s="1"/>
      <c r="AZ50" s="1"/>
      <c r="BA50" s="1"/>
      <c r="BB50" s="1"/>
    </row>
    <row r="51" spans="1:54" ht="42.75" customHeight="1">
      <c r="A51" s="87"/>
      <c r="B51" s="56" t="s">
        <v>88</v>
      </c>
      <c r="C51" s="46" t="s">
        <v>89</v>
      </c>
      <c r="D51" s="62">
        <v>0</v>
      </c>
      <c r="E51" s="88">
        <v>0</v>
      </c>
      <c r="F51" s="61">
        <f t="shared" si="22"/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89">
        <f t="shared" ref="T51:T57" si="23">SUM(G51:S51)</f>
        <v>0</v>
      </c>
      <c r="U51"/>
      <c r="V51"/>
      <c r="W51"/>
      <c r="X51" s="10"/>
      <c r="AX51" s="1"/>
      <c r="AY51" s="1"/>
      <c r="AZ51" s="1"/>
      <c r="BA51" s="1"/>
      <c r="BB51" s="1"/>
    </row>
    <row r="52" spans="1:54" ht="48.75" customHeight="1">
      <c r="A52" s="87"/>
      <c r="B52" s="56" t="s">
        <v>90</v>
      </c>
      <c r="C52" s="46" t="s">
        <v>91</v>
      </c>
      <c r="D52" s="62">
        <v>0</v>
      </c>
      <c r="E52" s="88">
        <v>0</v>
      </c>
      <c r="F52" s="61">
        <f t="shared" si="22"/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89">
        <f t="shared" si="23"/>
        <v>0</v>
      </c>
      <c r="U52"/>
      <c r="V52"/>
      <c r="W52"/>
      <c r="X52" s="14"/>
      <c r="AX52" s="1"/>
      <c r="AY52" s="1"/>
      <c r="AZ52" s="1"/>
      <c r="BA52" s="1"/>
      <c r="BB52" s="1"/>
    </row>
    <row r="53" spans="1:54" ht="51.75" customHeight="1">
      <c r="A53" s="87"/>
      <c r="B53" s="56" t="s">
        <v>92</v>
      </c>
      <c r="C53" s="46" t="s">
        <v>93</v>
      </c>
      <c r="D53" s="62">
        <v>0</v>
      </c>
      <c r="E53" s="88">
        <v>0</v>
      </c>
      <c r="F53" s="61">
        <f t="shared" si="22"/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89">
        <f t="shared" si="23"/>
        <v>0</v>
      </c>
      <c r="U53"/>
      <c r="V53"/>
      <c r="W53"/>
      <c r="X53" s="10"/>
      <c r="AX53" s="1"/>
      <c r="AY53" s="1"/>
      <c r="AZ53" s="1"/>
      <c r="BA53" s="1"/>
      <c r="BB53" s="1"/>
    </row>
    <row r="54" spans="1:54" ht="47.25" customHeight="1">
      <c r="A54" s="87"/>
      <c r="B54" s="56" t="s">
        <v>94</v>
      </c>
      <c r="C54" s="46" t="s">
        <v>95</v>
      </c>
      <c r="D54" s="62">
        <v>0</v>
      </c>
      <c r="E54" s="88">
        <v>0</v>
      </c>
      <c r="F54" s="61">
        <f t="shared" si="22"/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89">
        <f t="shared" si="23"/>
        <v>0</v>
      </c>
      <c r="U54"/>
      <c r="V54"/>
      <c r="W54"/>
      <c r="X54" s="10"/>
      <c r="Y54" s="15"/>
      <c r="AX54" s="1"/>
      <c r="AY54" s="1"/>
      <c r="AZ54" s="1"/>
      <c r="BA54" s="1"/>
      <c r="BB54" s="1"/>
    </row>
    <row r="55" spans="1:54" ht="37.5" customHeight="1">
      <c r="A55" s="87"/>
      <c r="B55" s="56" t="s">
        <v>96</v>
      </c>
      <c r="C55" s="46" t="s">
        <v>97</v>
      </c>
      <c r="D55" s="62">
        <v>0</v>
      </c>
      <c r="E55" s="88">
        <v>0</v>
      </c>
      <c r="F55" s="61">
        <f t="shared" si="22"/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89">
        <f t="shared" si="23"/>
        <v>0</v>
      </c>
      <c r="U55"/>
      <c r="V55"/>
      <c r="W55"/>
      <c r="X55" s="10"/>
      <c r="AX55" s="1"/>
      <c r="AY55" s="1"/>
      <c r="AZ55" s="1"/>
      <c r="BA55" s="1"/>
      <c r="BB55" s="1"/>
    </row>
    <row r="56" spans="1:54" ht="43.5" customHeight="1">
      <c r="A56" s="87"/>
      <c r="B56" s="56" t="s">
        <v>98</v>
      </c>
      <c r="C56" s="46" t="s">
        <v>99</v>
      </c>
      <c r="D56" s="62">
        <v>0</v>
      </c>
      <c r="E56" s="88">
        <v>0</v>
      </c>
      <c r="F56" s="61">
        <f t="shared" si="22"/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89">
        <f t="shared" si="23"/>
        <v>0</v>
      </c>
      <c r="U56"/>
      <c r="V56"/>
      <c r="W56"/>
      <c r="X56" s="10"/>
      <c r="AX56" s="1"/>
      <c r="AY56" s="1"/>
      <c r="AZ56" s="1"/>
      <c r="BA56" s="1"/>
      <c r="BB56" s="1"/>
    </row>
    <row r="57" spans="1:54" ht="27">
      <c r="A57" s="87"/>
      <c r="B57" s="55"/>
      <c r="C57" s="46"/>
      <c r="D57" s="65"/>
      <c r="E57" s="65"/>
      <c r="F57" s="65"/>
      <c r="G57" s="65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89">
        <f t="shared" si="23"/>
        <v>0</v>
      </c>
      <c r="U57"/>
      <c r="V57"/>
      <c r="W57"/>
      <c r="X57" s="10"/>
      <c r="AX57" s="1"/>
      <c r="AY57" s="1"/>
      <c r="AZ57" s="1"/>
      <c r="BA57" s="1"/>
      <c r="BB57" s="1"/>
    </row>
    <row r="58" spans="1:54" ht="27">
      <c r="A58" s="91" t="s">
        <v>100</v>
      </c>
      <c r="B58" s="55"/>
      <c r="C58" s="42" t="s">
        <v>101</v>
      </c>
      <c r="D58" s="60">
        <f>SUM(D60:D68)</f>
        <v>1557632376</v>
      </c>
      <c r="E58" s="60">
        <f>SUM(E60:E68)</f>
        <v>3000000</v>
      </c>
      <c r="F58" s="60">
        <f>SUM(F60:F68)</f>
        <v>1560632376</v>
      </c>
      <c r="G58" s="60">
        <f t="shared" ref="G58:R58" si="24">G60+G61+G62+G63+G64+G65+G66+G67+G68</f>
        <v>10894802.98</v>
      </c>
      <c r="H58" s="60">
        <f t="shared" si="24"/>
        <v>26863812.079999998</v>
      </c>
      <c r="I58" s="60">
        <f t="shared" si="24"/>
        <v>0</v>
      </c>
      <c r="J58" s="60">
        <f t="shared" si="24"/>
        <v>0</v>
      </c>
      <c r="K58" s="60">
        <f t="shared" si="24"/>
        <v>0</v>
      </c>
      <c r="L58" s="60">
        <f t="shared" si="24"/>
        <v>0</v>
      </c>
      <c r="M58" s="60">
        <f t="shared" si="24"/>
        <v>0</v>
      </c>
      <c r="N58" s="60">
        <f t="shared" si="24"/>
        <v>0</v>
      </c>
      <c r="O58" s="60">
        <f t="shared" si="24"/>
        <v>0</v>
      </c>
      <c r="P58" s="60">
        <f t="shared" si="24"/>
        <v>0</v>
      </c>
      <c r="Q58" s="60">
        <f t="shared" si="24"/>
        <v>0</v>
      </c>
      <c r="R58" s="60">
        <f t="shared" si="24"/>
        <v>0</v>
      </c>
      <c r="S58" s="60">
        <f t="shared" ref="S58" si="25">S60+S61+S62+S63+S64+S65+S66+S67+S68</f>
        <v>18521708.890000001</v>
      </c>
      <c r="T58" s="86">
        <f t="shared" ref="T58:T63" si="26">SUM(G58:S58)</f>
        <v>56280323.950000003</v>
      </c>
      <c r="U58"/>
      <c r="V58"/>
      <c r="W58"/>
      <c r="X58" s="10"/>
      <c r="AX58" s="1"/>
      <c r="AY58" s="1"/>
      <c r="AZ58" s="1"/>
      <c r="BA58" s="1"/>
      <c r="BB58" s="1"/>
    </row>
    <row r="59" spans="1:54" ht="27">
      <c r="A59" s="87"/>
      <c r="B59" s="55"/>
      <c r="C59" s="42"/>
      <c r="D59" s="59"/>
      <c r="E59" s="59"/>
      <c r="F59" s="59"/>
      <c r="G59" s="59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89">
        <f t="shared" si="26"/>
        <v>0</v>
      </c>
      <c r="U59"/>
      <c r="V59"/>
      <c r="W59"/>
      <c r="X59" s="10"/>
      <c r="AX59" s="1"/>
      <c r="AY59" s="1"/>
      <c r="AZ59" s="1"/>
      <c r="BA59" s="1"/>
      <c r="BB59" s="1"/>
    </row>
    <row r="60" spans="1:54" ht="27">
      <c r="A60" s="87"/>
      <c r="B60" s="55" t="s">
        <v>102</v>
      </c>
      <c r="C60" s="46" t="s">
        <v>103</v>
      </c>
      <c r="D60" s="61">
        <v>84960384</v>
      </c>
      <c r="E60" s="90">
        <v>0</v>
      </c>
      <c r="F60" s="61">
        <f>+D60+E60</f>
        <v>84960384</v>
      </c>
      <c r="G60" s="62">
        <v>864394.93</v>
      </c>
      <c r="H60" s="62">
        <v>4124417.65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>
        <v>7124562.8700000001</v>
      </c>
      <c r="T60" s="89">
        <f t="shared" si="26"/>
        <v>12113375.449999999</v>
      </c>
      <c r="U60"/>
      <c r="V60"/>
      <c r="W60"/>
      <c r="X60" s="11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X60" s="1"/>
      <c r="AY60" s="1"/>
      <c r="AZ60" s="1"/>
      <c r="BA60" s="1"/>
      <c r="BB60" s="1"/>
    </row>
    <row r="61" spans="1:54" ht="39" customHeight="1">
      <c r="A61" s="87"/>
      <c r="B61" s="56" t="s">
        <v>104</v>
      </c>
      <c r="C61" s="46" t="s">
        <v>105</v>
      </c>
      <c r="D61" s="61">
        <v>22637155</v>
      </c>
      <c r="E61" s="90">
        <v>0</v>
      </c>
      <c r="F61" s="61">
        <f t="shared" ref="F61:F68" si="27">+D61+E61</f>
        <v>22637155</v>
      </c>
      <c r="G61" s="62">
        <v>121150.95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>
        <v>58728.6</v>
      </c>
      <c r="T61" s="89">
        <f t="shared" si="26"/>
        <v>179879.55</v>
      </c>
      <c r="U61"/>
      <c r="V61"/>
      <c r="W61"/>
      <c r="X61" s="11"/>
      <c r="Y61" s="12"/>
      <c r="Z61" s="12"/>
      <c r="AA61" s="12"/>
      <c r="AX61" s="1"/>
      <c r="AY61" s="1"/>
      <c r="AZ61" s="1"/>
      <c r="BA61" s="1"/>
      <c r="BB61" s="1"/>
    </row>
    <row r="62" spans="1:54" ht="48.75" customHeight="1">
      <c r="A62" s="87"/>
      <c r="B62" s="56" t="s">
        <v>106</v>
      </c>
      <c r="C62" s="46" t="s">
        <v>107</v>
      </c>
      <c r="D62" s="61">
        <v>3600000</v>
      </c>
      <c r="E62" s="90">
        <v>0</v>
      </c>
      <c r="F62" s="61">
        <f t="shared" si="27"/>
        <v>3600000</v>
      </c>
      <c r="G62" s="62"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89">
        <f t="shared" si="26"/>
        <v>0</v>
      </c>
      <c r="U62"/>
      <c r="V62"/>
      <c r="W62"/>
      <c r="X62" s="11"/>
      <c r="Y62" s="12"/>
      <c r="Z62" s="12"/>
      <c r="AA62" s="12"/>
      <c r="AX62" s="1"/>
      <c r="AY62" s="1"/>
      <c r="AZ62" s="1"/>
      <c r="BA62" s="1"/>
      <c r="BB62" s="1"/>
    </row>
    <row r="63" spans="1:54" ht="48.75" customHeight="1">
      <c r="A63" s="87"/>
      <c r="B63" s="56" t="s">
        <v>108</v>
      </c>
      <c r="C63" s="46" t="s">
        <v>109</v>
      </c>
      <c r="D63" s="61">
        <v>138623000</v>
      </c>
      <c r="E63" s="90">
        <v>0</v>
      </c>
      <c r="F63" s="61">
        <f t="shared" si="27"/>
        <v>138623000</v>
      </c>
      <c r="G63" s="62">
        <v>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>
        <v>99054</v>
      </c>
      <c r="T63" s="89">
        <f t="shared" si="26"/>
        <v>99054</v>
      </c>
      <c r="U63"/>
      <c r="V63"/>
      <c r="W63"/>
      <c r="X63" s="11"/>
      <c r="Y63" s="12"/>
      <c r="AD63" s="16"/>
      <c r="AX63" s="1"/>
      <c r="AY63" s="1"/>
      <c r="AZ63" s="1"/>
      <c r="BA63" s="1"/>
      <c r="BB63" s="1"/>
    </row>
    <row r="64" spans="1:54" ht="42" customHeight="1">
      <c r="A64" s="87"/>
      <c r="B64" s="56" t="s">
        <v>110</v>
      </c>
      <c r="C64" s="46" t="s">
        <v>111</v>
      </c>
      <c r="D64" s="61">
        <v>1006194049</v>
      </c>
      <c r="E64" s="90">
        <f>3000000-13000000</f>
        <v>-10000000</v>
      </c>
      <c r="F64" s="61">
        <f t="shared" si="27"/>
        <v>996194049</v>
      </c>
      <c r="G64" s="62">
        <v>9909257.0999999996</v>
      </c>
      <c r="H64" s="62">
        <v>22739394.43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>
        <v>11239363.42</v>
      </c>
      <c r="T64" s="89">
        <f t="shared" ref="T64:T76" si="28">SUM(G64:S64)</f>
        <v>43888014.950000003</v>
      </c>
      <c r="U64"/>
      <c r="V64"/>
      <c r="W64"/>
      <c r="X64" s="11"/>
      <c r="Y64" s="12"/>
      <c r="AX64" s="1"/>
      <c r="AY64" s="1"/>
      <c r="AZ64" s="1"/>
      <c r="BA64" s="1"/>
      <c r="BB64" s="1"/>
    </row>
    <row r="65" spans="1:54" ht="40.5" customHeight="1">
      <c r="A65" s="87"/>
      <c r="B65" s="55" t="s">
        <v>112</v>
      </c>
      <c r="C65" s="46" t="s">
        <v>113</v>
      </c>
      <c r="D65" s="61">
        <v>4003470</v>
      </c>
      <c r="E65" s="90">
        <v>13000000</v>
      </c>
      <c r="F65" s="61">
        <f t="shared" si="27"/>
        <v>17003470</v>
      </c>
      <c r="G65" s="62">
        <v>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89">
        <f t="shared" si="28"/>
        <v>0</v>
      </c>
      <c r="U65"/>
      <c r="V65"/>
      <c r="W65"/>
      <c r="X65" s="11"/>
      <c r="Y65" s="12"/>
      <c r="AX65" s="1"/>
      <c r="AY65" s="1"/>
      <c r="AZ65" s="1"/>
      <c r="BA65" s="1"/>
      <c r="BB65" s="1"/>
    </row>
    <row r="66" spans="1:54" ht="37.5" customHeight="1">
      <c r="A66" s="87"/>
      <c r="B66" s="55" t="s">
        <v>114</v>
      </c>
      <c r="C66" s="46" t="s">
        <v>115</v>
      </c>
      <c r="D66" s="61">
        <v>0</v>
      </c>
      <c r="E66" s="90">
        <v>0</v>
      </c>
      <c r="F66" s="61">
        <f t="shared" si="27"/>
        <v>0</v>
      </c>
      <c r="G66" s="60">
        <v>0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89">
        <f t="shared" si="28"/>
        <v>0</v>
      </c>
      <c r="U66"/>
      <c r="V66"/>
      <c r="W66"/>
      <c r="X66" s="11"/>
      <c r="Y66" s="12"/>
      <c r="AX66" s="1"/>
      <c r="AY66" s="1"/>
      <c r="AZ66" s="1"/>
      <c r="BA66" s="1"/>
      <c r="BB66" s="1"/>
    </row>
    <row r="67" spans="1:54" ht="27">
      <c r="A67" s="87"/>
      <c r="B67" s="55" t="s">
        <v>116</v>
      </c>
      <c r="C67" s="46" t="s">
        <v>117</v>
      </c>
      <c r="D67" s="61">
        <v>43200000</v>
      </c>
      <c r="E67" s="90">
        <v>0</v>
      </c>
      <c r="F67" s="61">
        <f t="shared" si="27"/>
        <v>43200000</v>
      </c>
      <c r="G67" s="62">
        <v>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89">
        <f t="shared" si="28"/>
        <v>0</v>
      </c>
      <c r="U67"/>
      <c r="V67"/>
      <c r="W67"/>
      <c r="X67" s="11"/>
      <c r="Y67" s="12"/>
      <c r="AX67" s="1"/>
      <c r="AY67" s="1"/>
      <c r="AZ67" s="1"/>
      <c r="BA67" s="1"/>
      <c r="BB67" s="1"/>
    </row>
    <row r="68" spans="1:54" ht="50.25" customHeight="1">
      <c r="A68" s="87"/>
      <c r="B68" s="56" t="s">
        <v>118</v>
      </c>
      <c r="C68" s="46" t="s">
        <v>119</v>
      </c>
      <c r="D68" s="61">
        <v>254414318</v>
      </c>
      <c r="E68" s="90">
        <v>0</v>
      </c>
      <c r="F68" s="61">
        <f t="shared" si="27"/>
        <v>254414318</v>
      </c>
      <c r="G68" s="62">
        <v>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89">
        <f t="shared" si="28"/>
        <v>0</v>
      </c>
      <c r="U68"/>
      <c r="V68"/>
      <c r="W68"/>
      <c r="X68" s="11"/>
      <c r="Y68" s="12"/>
      <c r="AX68" s="1"/>
      <c r="AY68" s="1"/>
      <c r="AZ68" s="1"/>
      <c r="BA68" s="1"/>
      <c r="BB68" s="1"/>
    </row>
    <row r="69" spans="1:54" ht="27">
      <c r="A69" s="87"/>
      <c r="B69" s="55"/>
      <c r="C69" s="46"/>
      <c r="D69" s="68"/>
      <c r="E69" s="68"/>
      <c r="F69" s="68"/>
      <c r="G69" s="68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89">
        <f t="shared" si="28"/>
        <v>0</v>
      </c>
      <c r="U69"/>
      <c r="V69"/>
      <c r="W69"/>
      <c r="X69" s="11"/>
      <c r="Y69" s="12"/>
      <c r="AX69" s="1"/>
      <c r="AY69" s="1"/>
      <c r="AZ69" s="1"/>
      <c r="BA69" s="1"/>
      <c r="BB69" s="1"/>
    </row>
    <row r="70" spans="1:54" ht="27">
      <c r="A70" s="84" t="s">
        <v>120</v>
      </c>
      <c r="B70" s="55"/>
      <c r="C70" s="42" t="s">
        <v>121</v>
      </c>
      <c r="D70" s="60">
        <f t="shared" ref="D70:I70" si="29">SUM(D72:D75)</f>
        <v>67192825</v>
      </c>
      <c r="E70" s="59">
        <f t="shared" si="29"/>
        <v>0</v>
      </c>
      <c r="F70" s="59">
        <f t="shared" si="29"/>
        <v>67192825</v>
      </c>
      <c r="G70" s="59">
        <f t="shared" si="29"/>
        <v>0</v>
      </c>
      <c r="H70" s="59">
        <f t="shared" si="29"/>
        <v>0</v>
      </c>
      <c r="I70" s="59">
        <f t="shared" si="29"/>
        <v>0</v>
      </c>
      <c r="J70" s="70">
        <v>0</v>
      </c>
      <c r="K70" s="60">
        <f>+K73</f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60">
        <f>R72+R73+R74+R75</f>
        <v>0</v>
      </c>
      <c r="S70" s="59">
        <f t="shared" ref="S70" si="30">SUM(S72:S75)</f>
        <v>0</v>
      </c>
      <c r="T70" s="89">
        <f t="shared" si="28"/>
        <v>0</v>
      </c>
      <c r="U70"/>
      <c r="V70"/>
      <c r="W70"/>
      <c r="X70" s="11"/>
      <c r="Y70" s="12"/>
      <c r="AX70" s="1"/>
      <c r="AY70" s="1"/>
      <c r="AZ70" s="1"/>
      <c r="BA70" s="1"/>
      <c r="BB70" s="1"/>
    </row>
    <row r="71" spans="1:54" ht="27">
      <c r="A71" s="87"/>
      <c r="B71" s="55"/>
      <c r="C71" s="42"/>
      <c r="D71" s="66"/>
      <c r="E71" s="66"/>
      <c r="F71" s="66"/>
      <c r="G71" s="66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89">
        <f t="shared" si="28"/>
        <v>0</v>
      </c>
      <c r="U71"/>
      <c r="V71"/>
      <c r="W71"/>
      <c r="X71" s="11"/>
      <c r="Y71" s="12"/>
      <c r="AX71" s="1"/>
      <c r="AY71" s="1"/>
      <c r="AZ71" s="1"/>
      <c r="BA71" s="1"/>
      <c r="BB71" s="1"/>
    </row>
    <row r="72" spans="1:54" ht="27">
      <c r="A72" s="87"/>
      <c r="B72" s="56" t="s">
        <v>122</v>
      </c>
      <c r="C72" s="46" t="s">
        <v>123</v>
      </c>
      <c r="D72" s="61">
        <v>26692825</v>
      </c>
      <c r="E72" s="88">
        <v>0</v>
      </c>
      <c r="F72" s="61">
        <f>+D72+E72</f>
        <v>26692825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/>
      <c r="S72" s="62">
        <v>0</v>
      </c>
      <c r="T72" s="89">
        <f t="shared" si="28"/>
        <v>0</v>
      </c>
      <c r="U72"/>
      <c r="V72"/>
      <c r="W72"/>
      <c r="X72" s="11"/>
      <c r="Y72" s="12"/>
      <c r="AX72" s="1"/>
      <c r="AY72" s="1"/>
      <c r="AZ72" s="1"/>
      <c r="BA72" s="1"/>
      <c r="BB72" s="1"/>
    </row>
    <row r="73" spans="1:54" ht="27">
      <c r="A73" s="87"/>
      <c r="B73" s="56" t="s">
        <v>124</v>
      </c>
      <c r="C73" s="46" t="s">
        <v>125</v>
      </c>
      <c r="D73" s="61">
        <v>40500000</v>
      </c>
      <c r="E73" s="88">
        <v>0</v>
      </c>
      <c r="F73" s="61">
        <f t="shared" ref="F73:F76" si="31">+D73+E73</f>
        <v>40500000</v>
      </c>
      <c r="G73" s="60">
        <v>0</v>
      </c>
      <c r="H73" s="60">
        <v>0</v>
      </c>
      <c r="I73" s="60"/>
      <c r="J73" s="60">
        <v>0</v>
      </c>
      <c r="K73" s="60"/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2"/>
      <c r="S73" s="60">
        <v>0</v>
      </c>
      <c r="T73" s="89">
        <f t="shared" si="28"/>
        <v>0</v>
      </c>
      <c r="U73"/>
      <c r="V73"/>
      <c r="W73"/>
      <c r="X73" s="11"/>
      <c r="Y73" s="12"/>
      <c r="AX73" s="1"/>
      <c r="AY73" s="1"/>
      <c r="AZ73" s="1"/>
      <c r="BA73" s="1"/>
      <c r="BB73" s="1"/>
    </row>
    <row r="74" spans="1:54" ht="27">
      <c r="A74" s="87"/>
      <c r="B74" s="56" t="s">
        <v>126</v>
      </c>
      <c r="C74" s="46" t="s">
        <v>127</v>
      </c>
      <c r="D74" s="60">
        <v>0</v>
      </c>
      <c r="E74" s="88">
        <v>0</v>
      </c>
      <c r="F74" s="61">
        <f t="shared" si="31"/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89">
        <f t="shared" si="28"/>
        <v>0</v>
      </c>
      <c r="U74"/>
      <c r="V74"/>
      <c r="W74"/>
      <c r="X74" s="11"/>
      <c r="Y74" s="12"/>
      <c r="AX74" s="1"/>
      <c r="AY74" s="1"/>
      <c r="AZ74" s="1"/>
      <c r="BA74" s="1"/>
      <c r="BB74" s="1"/>
    </row>
    <row r="75" spans="1:54" ht="60" customHeight="1">
      <c r="A75" s="87"/>
      <c r="B75" s="56" t="s">
        <v>128</v>
      </c>
      <c r="C75" s="46" t="s">
        <v>129</v>
      </c>
      <c r="D75" s="60">
        <v>0</v>
      </c>
      <c r="E75" s="88">
        <v>0</v>
      </c>
      <c r="F75" s="61">
        <f t="shared" si="31"/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89">
        <f t="shared" si="28"/>
        <v>0</v>
      </c>
      <c r="U75"/>
      <c r="V75"/>
      <c r="W75"/>
      <c r="X75" s="11"/>
      <c r="Y75" s="12"/>
      <c r="AX75" s="1"/>
      <c r="AY75" s="1"/>
      <c r="AZ75" s="1"/>
      <c r="BA75" s="1"/>
      <c r="BB75" s="1"/>
    </row>
    <row r="76" spans="1:54" ht="27">
      <c r="A76" s="87"/>
      <c r="B76" s="55"/>
      <c r="C76" s="46"/>
      <c r="D76" s="66"/>
      <c r="E76" s="88"/>
      <c r="F76" s="61">
        <f t="shared" si="31"/>
        <v>0</v>
      </c>
      <c r="G76" s="66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89">
        <f t="shared" si="28"/>
        <v>0</v>
      </c>
      <c r="U76"/>
      <c r="V76"/>
      <c r="W76"/>
      <c r="X76" s="11"/>
      <c r="Y76" s="12"/>
      <c r="AX76" s="1"/>
      <c r="AY76" s="1"/>
      <c r="AZ76" s="1"/>
      <c r="BA76" s="1"/>
      <c r="BB76" s="1"/>
    </row>
    <row r="77" spans="1:54" ht="45">
      <c r="A77" s="91" t="s">
        <v>130</v>
      </c>
      <c r="B77" s="55"/>
      <c r="C77" s="42" t="s">
        <v>131</v>
      </c>
      <c r="D77" s="66">
        <f>SUM(D79:D80)</f>
        <v>0</v>
      </c>
      <c r="E77" s="66">
        <f>SUM(E79:E80)</f>
        <v>0</v>
      </c>
      <c r="F77" s="66">
        <f>SUM(F79:F80)</f>
        <v>0</v>
      </c>
      <c r="G77" s="66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60">
        <f>R79+R80</f>
        <v>0</v>
      </c>
      <c r="S77" s="70">
        <v>0</v>
      </c>
      <c r="T77" s="89">
        <f>SUM(G77:S77)</f>
        <v>0</v>
      </c>
      <c r="U77"/>
      <c r="V77"/>
      <c r="W77"/>
      <c r="X77" s="11"/>
      <c r="Y77" s="12"/>
      <c r="AX77" s="1"/>
      <c r="AY77" s="1"/>
      <c r="AZ77" s="1"/>
      <c r="BA77" s="1"/>
      <c r="BB77" s="1"/>
    </row>
    <row r="78" spans="1:54" ht="27">
      <c r="A78" s="87"/>
      <c r="B78" s="55"/>
      <c r="C78" s="42"/>
      <c r="D78" s="66"/>
      <c r="E78" s="66"/>
      <c r="F78" s="66"/>
      <c r="G78" s="66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89">
        <f>SUM(G78:S78)</f>
        <v>0</v>
      </c>
      <c r="U78"/>
      <c r="V78"/>
      <c r="W78"/>
      <c r="X78" s="11"/>
      <c r="Y78" s="12"/>
      <c r="AX78" s="1"/>
      <c r="AY78" s="1"/>
      <c r="AZ78" s="1"/>
      <c r="BA78" s="1"/>
      <c r="BB78" s="1"/>
    </row>
    <row r="79" spans="1:54" ht="27">
      <c r="A79" s="87"/>
      <c r="B79" s="55" t="s">
        <v>132</v>
      </c>
      <c r="C79" s="46" t="s">
        <v>133</v>
      </c>
      <c r="D79" s="60">
        <v>0</v>
      </c>
      <c r="E79" s="60">
        <v>0</v>
      </c>
      <c r="F79" s="61">
        <f>+D79+E79</f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89">
        <f t="shared" ref="T79:T81" si="32">SUM(G79:S79)</f>
        <v>0</v>
      </c>
      <c r="U79"/>
      <c r="V79"/>
      <c r="W79"/>
      <c r="X79" s="11"/>
      <c r="Y79" s="12"/>
      <c r="AX79" s="1"/>
      <c r="AY79" s="1"/>
      <c r="AZ79" s="1"/>
      <c r="BA79" s="1"/>
      <c r="BB79" s="1"/>
    </row>
    <row r="80" spans="1:54" ht="45">
      <c r="A80" s="87"/>
      <c r="B80" s="56" t="s">
        <v>134</v>
      </c>
      <c r="C80" s="46" t="s">
        <v>169</v>
      </c>
      <c r="D80" s="60">
        <v>0</v>
      </c>
      <c r="E80" s="60">
        <v>0</v>
      </c>
      <c r="F80" s="61">
        <f>+D80+E80</f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89">
        <f t="shared" si="32"/>
        <v>0</v>
      </c>
      <c r="U80"/>
      <c r="V80"/>
      <c r="W80"/>
      <c r="X80" s="11"/>
      <c r="Y80" s="12"/>
      <c r="AX80" s="1"/>
      <c r="AY80" s="1"/>
      <c r="AZ80" s="1"/>
      <c r="BA80" s="1"/>
      <c r="BB80" s="1"/>
    </row>
    <row r="81" spans="1:54" ht="27">
      <c r="A81" s="87"/>
      <c r="B81" s="55"/>
      <c r="C81" s="46"/>
      <c r="D81" s="66"/>
      <c r="E81" s="66"/>
      <c r="F81" s="66"/>
      <c r="G81" s="66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89">
        <f t="shared" si="32"/>
        <v>0</v>
      </c>
      <c r="U81"/>
      <c r="V81"/>
      <c r="W81"/>
      <c r="X81" s="11"/>
      <c r="Y81" s="12"/>
      <c r="AX81" s="1"/>
      <c r="AY81" s="1"/>
      <c r="AZ81" s="1"/>
      <c r="BA81" s="1"/>
      <c r="BB81" s="1"/>
    </row>
    <row r="82" spans="1:54" ht="27">
      <c r="A82" s="84" t="s">
        <v>135</v>
      </c>
      <c r="B82" s="55"/>
      <c r="C82" s="42" t="s">
        <v>136</v>
      </c>
      <c r="D82" s="66">
        <f>SUM(D84:D86)</f>
        <v>0</v>
      </c>
      <c r="E82" s="66">
        <f>SUM(E84:E86)</f>
        <v>0</v>
      </c>
      <c r="F82" s="66">
        <f>SUM(F84:F86)</f>
        <v>0</v>
      </c>
      <c r="G82" s="66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60">
        <f>R84+R85+R86</f>
        <v>0</v>
      </c>
      <c r="S82" s="70">
        <v>0</v>
      </c>
      <c r="T82" s="89">
        <f>SUM(G82:S82)</f>
        <v>0</v>
      </c>
      <c r="U82"/>
      <c r="V82"/>
      <c r="W82"/>
      <c r="X82" s="11"/>
      <c r="Y82" s="12"/>
      <c r="AX82" s="1"/>
      <c r="AY82" s="1"/>
      <c r="AZ82" s="1"/>
      <c r="BA82" s="1"/>
      <c r="BB82" s="1"/>
    </row>
    <row r="83" spans="1:54" ht="27">
      <c r="A83" s="87"/>
      <c r="B83" s="55"/>
      <c r="C83" s="42"/>
      <c r="D83" s="66"/>
      <c r="E83" s="66"/>
      <c r="F83" s="66"/>
      <c r="G83" s="66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89">
        <f t="shared" ref="T83:T87" si="33">SUM(G83:S83)</f>
        <v>0</v>
      </c>
      <c r="U83"/>
      <c r="V83"/>
      <c r="W83"/>
      <c r="X83" s="11"/>
      <c r="Y83" s="12"/>
      <c r="AX83" s="1"/>
      <c r="AY83" s="1"/>
      <c r="AZ83" s="1"/>
      <c r="BA83" s="1"/>
      <c r="BB83" s="1"/>
    </row>
    <row r="84" spans="1:54" ht="27">
      <c r="A84" s="87"/>
      <c r="B84" s="56" t="s">
        <v>137</v>
      </c>
      <c r="C84" s="46" t="s">
        <v>138</v>
      </c>
      <c r="D84" s="60">
        <v>0</v>
      </c>
      <c r="E84" s="60">
        <v>0</v>
      </c>
      <c r="F84" s="61">
        <f>+D84+E84</f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89">
        <f t="shared" si="33"/>
        <v>0</v>
      </c>
      <c r="U84"/>
      <c r="V84"/>
      <c r="W84"/>
      <c r="X84" s="11"/>
      <c r="Y84" s="12"/>
      <c r="AX84" s="1"/>
      <c r="AY84" s="1"/>
      <c r="AZ84" s="1"/>
      <c r="BA84" s="1"/>
      <c r="BB84" s="1"/>
    </row>
    <row r="85" spans="1:54" ht="27">
      <c r="A85" s="87"/>
      <c r="B85" s="56" t="s">
        <v>139</v>
      </c>
      <c r="C85" s="46" t="s">
        <v>140</v>
      </c>
      <c r="D85" s="60">
        <v>0</v>
      </c>
      <c r="E85" s="60">
        <v>0</v>
      </c>
      <c r="F85" s="61">
        <f>+D85+E85</f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89">
        <f t="shared" si="33"/>
        <v>0</v>
      </c>
      <c r="U85"/>
      <c r="V85"/>
      <c r="W85"/>
      <c r="X85" s="11"/>
      <c r="Y85" s="12"/>
      <c r="AX85" s="1"/>
      <c r="AY85" s="1"/>
      <c r="AZ85" s="1"/>
      <c r="BA85" s="1"/>
      <c r="BB85" s="1"/>
    </row>
    <row r="86" spans="1:54" ht="45">
      <c r="A86" s="87"/>
      <c r="B86" s="56" t="s">
        <v>141</v>
      </c>
      <c r="C86" s="46" t="s">
        <v>142</v>
      </c>
      <c r="D86" s="60">
        <v>0</v>
      </c>
      <c r="E86" s="60">
        <v>0</v>
      </c>
      <c r="F86" s="61">
        <f>+D86+E86</f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89">
        <f t="shared" si="33"/>
        <v>0</v>
      </c>
      <c r="U86"/>
      <c r="V86"/>
      <c r="W86"/>
      <c r="X86" s="11"/>
      <c r="Y86" s="12"/>
      <c r="AX86" s="1"/>
      <c r="AY86" s="1"/>
      <c r="AZ86" s="1"/>
      <c r="BA86" s="1"/>
      <c r="BB86" s="1"/>
    </row>
    <row r="87" spans="1:54" ht="5.45" customHeight="1">
      <c r="A87" s="87"/>
      <c r="B87" s="44"/>
      <c r="C87" s="46"/>
      <c r="D87" s="65"/>
      <c r="E87" s="65"/>
      <c r="F87" s="65"/>
      <c r="G87" s="65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89">
        <f t="shared" si="33"/>
        <v>0</v>
      </c>
      <c r="U87"/>
      <c r="V87"/>
      <c r="W87"/>
      <c r="X87" s="11"/>
      <c r="Y87" s="12"/>
      <c r="AX87" s="1"/>
      <c r="AY87" s="1"/>
      <c r="AZ87" s="1"/>
      <c r="BA87" s="1"/>
      <c r="BB87" s="1"/>
    </row>
    <row r="88" spans="1:54" ht="37.5" customHeight="1">
      <c r="A88" s="110" t="s">
        <v>164</v>
      </c>
      <c r="B88" s="111"/>
      <c r="C88" s="112"/>
      <c r="D88" s="71">
        <f>D6+D14+D26+D38+D58+D70</f>
        <v>8244393752</v>
      </c>
      <c r="E88" s="71">
        <f>E6+E14+E26+E38+E58+E70</f>
        <v>0</v>
      </c>
      <c r="F88" s="71">
        <f>F6+F14+F26+F38+F58+F70</f>
        <v>8244393752</v>
      </c>
      <c r="G88" s="71">
        <f>G6+G14+G26+G38+G58</f>
        <v>304989683.27000004</v>
      </c>
      <c r="H88" s="72">
        <f>H82+H77+H70+H58+H38+H26+H14+H6</f>
        <v>371039051.13</v>
      </c>
      <c r="I88" s="72">
        <f t="shared" ref="I88:O88" si="34">I82+I77+I70+I58+I38+I26+I14+I6</f>
        <v>0</v>
      </c>
      <c r="J88" s="72">
        <f t="shared" si="34"/>
        <v>0</v>
      </c>
      <c r="K88" s="72">
        <f>K82+K77+K70+K58+K38+K26+K14+K6</f>
        <v>0</v>
      </c>
      <c r="L88" s="72">
        <f t="shared" si="34"/>
        <v>0</v>
      </c>
      <c r="M88" s="72">
        <f t="shared" si="34"/>
        <v>0</v>
      </c>
      <c r="N88" s="72">
        <f t="shared" si="34"/>
        <v>0</v>
      </c>
      <c r="O88" s="72">
        <f t="shared" si="34"/>
        <v>0</v>
      </c>
      <c r="P88" s="72">
        <f t="shared" ref="P88:R88" si="35">P82+P77+P70+P58+P38+P26+P14+P6</f>
        <v>0</v>
      </c>
      <c r="Q88" s="72">
        <f t="shared" si="35"/>
        <v>0</v>
      </c>
      <c r="R88" s="72">
        <f t="shared" si="35"/>
        <v>0</v>
      </c>
      <c r="S88" s="72">
        <f>S82+S77+S70+S58+S38+S26+S14+S6</f>
        <v>371376480.08000004</v>
      </c>
      <c r="T88" s="92">
        <f>SUM(G88:S88)</f>
        <v>1047405214.4800001</v>
      </c>
      <c r="U88" s="13"/>
      <c r="V88"/>
      <c r="W88"/>
      <c r="X88" s="10"/>
      <c r="AX88" s="1"/>
      <c r="AY88" s="1"/>
      <c r="AZ88" s="1"/>
      <c r="BA88" s="1"/>
    </row>
    <row r="89" spans="1:54" ht="7.15" customHeight="1">
      <c r="A89" s="93"/>
      <c r="B89" s="45"/>
      <c r="C89" s="42"/>
      <c r="D89" s="73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89">
        <f>SUM(G89:S89)</f>
        <v>0</v>
      </c>
      <c r="U89"/>
      <c r="V89"/>
      <c r="W89"/>
      <c r="X89" s="10"/>
      <c r="AX89" s="1"/>
      <c r="AY89" s="1"/>
      <c r="AZ89" s="1"/>
      <c r="BA89" s="1"/>
    </row>
    <row r="90" spans="1:54" ht="32.25" customHeight="1">
      <c r="A90" s="91">
        <v>4</v>
      </c>
      <c r="B90" s="56"/>
      <c r="C90" s="42" t="s">
        <v>143</v>
      </c>
      <c r="D90" s="66">
        <v>0</v>
      </c>
      <c r="E90" s="66">
        <v>0</v>
      </c>
      <c r="F90" s="66">
        <v>0</v>
      </c>
      <c r="G90" s="66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70">
        <v>0</v>
      </c>
      <c r="P90" s="70">
        <v>0</v>
      </c>
      <c r="Q90" s="70">
        <v>0</v>
      </c>
      <c r="R90" s="70">
        <v>0</v>
      </c>
      <c r="S90" s="70">
        <v>0</v>
      </c>
      <c r="T90" s="89">
        <f t="shared" ref="T90:T104" si="36">SUM(G90:S90)</f>
        <v>0</v>
      </c>
      <c r="U90"/>
      <c r="V90"/>
      <c r="W90"/>
      <c r="X90" s="11"/>
      <c r="Y90" s="12"/>
      <c r="AX90" s="1"/>
      <c r="AY90" s="1"/>
      <c r="AZ90" s="1"/>
      <c r="BA90" s="1"/>
      <c r="BB90" s="1"/>
    </row>
    <row r="91" spans="1:54" ht="12" customHeight="1">
      <c r="A91" s="93"/>
      <c r="B91" s="56"/>
      <c r="C91" s="42"/>
      <c r="D91" s="66"/>
      <c r="E91" s="66"/>
      <c r="F91" s="66"/>
      <c r="G91" s="66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89">
        <f t="shared" si="36"/>
        <v>0</v>
      </c>
      <c r="U91"/>
      <c r="V91"/>
      <c r="W91"/>
      <c r="X91" s="11"/>
      <c r="Y91" s="12"/>
      <c r="AX91" s="1"/>
      <c r="AY91" s="1"/>
      <c r="AZ91" s="1"/>
      <c r="BA91" s="1"/>
      <c r="BB91" s="1"/>
    </row>
    <row r="92" spans="1:54" ht="29.25" customHeight="1">
      <c r="A92" s="91" t="s">
        <v>144</v>
      </c>
      <c r="B92" s="56"/>
      <c r="C92" s="42" t="s">
        <v>145</v>
      </c>
      <c r="D92" s="66">
        <f>SUM(D94:D96)</f>
        <v>0</v>
      </c>
      <c r="E92" s="66">
        <f>SUM(E94:E96)</f>
        <v>0</v>
      </c>
      <c r="F92" s="66">
        <f>SUM(F94:F96)</f>
        <v>0</v>
      </c>
      <c r="G92" s="66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70">
        <v>0</v>
      </c>
      <c r="S92" s="70">
        <v>0</v>
      </c>
      <c r="T92" s="89">
        <f t="shared" si="36"/>
        <v>0</v>
      </c>
      <c r="U92"/>
      <c r="V92"/>
      <c r="W92"/>
      <c r="X92" s="11"/>
      <c r="Y92" s="12"/>
      <c r="AX92" s="1"/>
      <c r="AY92" s="1"/>
      <c r="AZ92" s="1"/>
      <c r="BA92" s="1"/>
      <c r="BB92" s="1"/>
    </row>
    <row r="93" spans="1:54" ht="4.9000000000000004" customHeight="1">
      <c r="A93" s="93"/>
      <c r="B93" s="56"/>
      <c r="C93" s="42"/>
      <c r="D93" s="66"/>
      <c r="E93" s="66"/>
      <c r="F93" s="66"/>
      <c r="G93" s="66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89">
        <f t="shared" si="36"/>
        <v>0</v>
      </c>
      <c r="U93"/>
      <c r="V93"/>
      <c r="W93"/>
      <c r="X93" s="11"/>
      <c r="Y93" s="12"/>
      <c r="AX93" s="1"/>
      <c r="AY93" s="1"/>
      <c r="AZ93" s="1"/>
      <c r="BA93" s="1"/>
      <c r="BB93" s="1"/>
    </row>
    <row r="94" spans="1:54" ht="32.450000000000003" customHeight="1">
      <c r="A94" s="93"/>
      <c r="B94" s="56" t="s">
        <v>146</v>
      </c>
      <c r="C94" s="46" t="s">
        <v>147</v>
      </c>
      <c r="D94" s="60">
        <v>0</v>
      </c>
      <c r="E94" s="60">
        <v>0</v>
      </c>
      <c r="F94" s="61">
        <f>+D94+E94</f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89">
        <f t="shared" si="36"/>
        <v>0</v>
      </c>
      <c r="U94"/>
      <c r="V94"/>
      <c r="W94"/>
      <c r="X94" s="11"/>
      <c r="Y94" s="12"/>
      <c r="AX94" s="1"/>
      <c r="AY94" s="1"/>
      <c r="AZ94" s="1"/>
      <c r="BA94" s="1"/>
      <c r="BB94" s="1"/>
    </row>
    <row r="95" spans="1:54" ht="34.9" customHeight="1">
      <c r="A95" s="93"/>
      <c r="B95" s="56" t="s">
        <v>148</v>
      </c>
      <c r="C95" s="46" t="s">
        <v>149</v>
      </c>
      <c r="D95" s="60">
        <v>0</v>
      </c>
      <c r="E95" s="60">
        <v>0</v>
      </c>
      <c r="F95" s="61">
        <f>+D95+E95</f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89">
        <f t="shared" si="36"/>
        <v>0</v>
      </c>
      <c r="U95"/>
      <c r="V95"/>
      <c r="W95"/>
      <c r="X95" s="11"/>
      <c r="Y95" s="12"/>
      <c r="AX95" s="1"/>
      <c r="AY95" s="1"/>
      <c r="AZ95" s="1"/>
      <c r="BA95" s="1"/>
      <c r="BB95" s="1"/>
    </row>
    <row r="96" spans="1:54" ht="2.4500000000000002" customHeight="1">
      <c r="A96" s="93"/>
      <c r="B96" s="56"/>
      <c r="C96" s="46"/>
      <c r="D96" s="49"/>
      <c r="E96" s="49"/>
      <c r="F96" s="49"/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89">
        <f t="shared" si="36"/>
        <v>0</v>
      </c>
      <c r="U96"/>
      <c r="V96"/>
      <c r="W96"/>
      <c r="X96" s="11"/>
      <c r="Y96" s="12"/>
      <c r="AX96" s="1"/>
      <c r="AY96" s="1"/>
      <c r="AZ96" s="1"/>
      <c r="BA96" s="1"/>
      <c r="BB96" s="1"/>
    </row>
    <row r="97" spans="1:54" ht="29.25" customHeight="1">
      <c r="A97" s="91" t="s">
        <v>150</v>
      </c>
      <c r="B97" s="56"/>
      <c r="C97" s="51" t="s">
        <v>151</v>
      </c>
      <c r="D97" s="49">
        <f>SUM(D99:D100)</f>
        <v>0</v>
      </c>
      <c r="E97" s="49">
        <v>0</v>
      </c>
      <c r="F97" s="49">
        <v>0</v>
      </c>
      <c r="G97" s="49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89">
        <f>SUM(G97:S97)</f>
        <v>0</v>
      </c>
      <c r="U97"/>
      <c r="V97"/>
      <c r="W97"/>
      <c r="X97" s="11"/>
      <c r="Y97" s="12"/>
      <c r="AX97" s="1"/>
      <c r="AY97" s="1"/>
      <c r="AZ97" s="1"/>
      <c r="BA97" s="1"/>
      <c r="BB97" s="1"/>
    </row>
    <row r="98" spans="1:54" ht="3.6" customHeight="1">
      <c r="A98" s="93"/>
      <c r="B98" s="56"/>
      <c r="C98" s="51"/>
      <c r="D98" s="49"/>
      <c r="E98" s="49"/>
      <c r="F98" s="49"/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89">
        <f t="shared" si="36"/>
        <v>0</v>
      </c>
      <c r="U98"/>
      <c r="V98"/>
      <c r="W98"/>
      <c r="X98" s="11"/>
      <c r="Y98" s="12"/>
      <c r="AX98" s="1"/>
      <c r="AY98" s="1"/>
      <c r="AZ98" s="1"/>
      <c r="BA98" s="1"/>
      <c r="BB98" s="1"/>
    </row>
    <row r="99" spans="1:54" ht="21.75" customHeight="1">
      <c r="A99" s="93"/>
      <c r="B99" s="56" t="s">
        <v>152</v>
      </c>
      <c r="C99" s="52" t="s">
        <v>153</v>
      </c>
      <c r="D99" s="43">
        <v>0</v>
      </c>
      <c r="E99" s="43">
        <v>0</v>
      </c>
      <c r="F99" s="47">
        <f>+D99+E99</f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89">
        <f t="shared" si="36"/>
        <v>0</v>
      </c>
      <c r="U99"/>
      <c r="V99"/>
      <c r="W99"/>
      <c r="X99" s="11"/>
      <c r="Y99" s="12"/>
      <c r="AX99" s="1"/>
      <c r="AY99" s="1"/>
      <c r="AZ99" s="1"/>
      <c r="BA99" s="1"/>
      <c r="BB99" s="1"/>
    </row>
    <row r="100" spans="1:54" ht="27.75" customHeight="1">
      <c r="A100" s="93"/>
      <c r="B100" s="56" t="s">
        <v>154</v>
      </c>
      <c r="C100" s="52" t="s">
        <v>155</v>
      </c>
      <c r="D100" s="43">
        <v>0</v>
      </c>
      <c r="E100" s="43">
        <v>0</v>
      </c>
      <c r="F100" s="47">
        <f>+D100+E100</f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89">
        <f t="shared" si="36"/>
        <v>0</v>
      </c>
      <c r="U100"/>
      <c r="V100"/>
      <c r="W100"/>
      <c r="X100" s="11"/>
      <c r="Y100" s="12"/>
      <c r="AX100" s="1"/>
      <c r="AY100" s="1"/>
      <c r="AZ100" s="1"/>
      <c r="BA100" s="1"/>
      <c r="BB100" s="1"/>
    </row>
    <row r="101" spans="1:54" ht="27">
      <c r="A101" s="93"/>
      <c r="B101" s="56"/>
      <c r="C101" s="52"/>
      <c r="D101" s="49"/>
      <c r="E101" s="49"/>
      <c r="F101" s="49"/>
      <c r="G101" s="49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89">
        <f t="shared" si="36"/>
        <v>0</v>
      </c>
      <c r="U101"/>
      <c r="V101"/>
      <c r="W101"/>
      <c r="X101" s="11"/>
      <c r="Y101" s="12"/>
      <c r="AX101" s="1"/>
      <c r="AY101" s="1"/>
      <c r="AZ101" s="1"/>
      <c r="BA101" s="1"/>
      <c r="BB101" s="1"/>
    </row>
    <row r="102" spans="1:54" ht="42.75" customHeight="1">
      <c r="A102" s="91" t="s">
        <v>156</v>
      </c>
      <c r="B102" s="56"/>
      <c r="C102" s="51" t="s">
        <v>157</v>
      </c>
      <c r="D102" s="49">
        <v>0</v>
      </c>
      <c r="E102" s="49">
        <v>0</v>
      </c>
      <c r="F102" s="49">
        <v>0</v>
      </c>
      <c r="G102" s="49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89">
        <f t="shared" si="36"/>
        <v>0</v>
      </c>
      <c r="U102"/>
      <c r="V102"/>
      <c r="W102"/>
      <c r="X102" s="11"/>
      <c r="Y102" s="12"/>
      <c r="AX102" s="1"/>
      <c r="AY102" s="1"/>
      <c r="AZ102" s="1"/>
      <c r="BA102" s="1"/>
      <c r="BB102" s="1"/>
    </row>
    <row r="103" spans="1:54" ht="27">
      <c r="A103" s="93"/>
      <c r="B103" s="56"/>
      <c r="C103" s="42"/>
      <c r="D103" s="43"/>
      <c r="E103" s="43"/>
      <c r="F103" s="47">
        <f>+D103+E103</f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89">
        <f t="shared" si="36"/>
        <v>0</v>
      </c>
      <c r="U103"/>
      <c r="V103"/>
      <c r="W103"/>
      <c r="X103" s="11"/>
      <c r="Y103" s="12"/>
      <c r="AX103" s="1"/>
      <c r="AY103" s="1"/>
      <c r="AZ103" s="1"/>
      <c r="BA103" s="1"/>
      <c r="BB103" s="1"/>
    </row>
    <row r="104" spans="1:54" ht="36.75" customHeight="1">
      <c r="A104" s="94"/>
      <c r="B104" s="57" t="s">
        <v>158</v>
      </c>
      <c r="C104" s="53" t="s">
        <v>159</v>
      </c>
      <c r="D104" s="43">
        <v>0</v>
      </c>
      <c r="E104" s="43">
        <v>0</v>
      </c>
      <c r="F104" s="47">
        <f>+D104+E104</f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89">
        <f t="shared" si="36"/>
        <v>0</v>
      </c>
      <c r="U104"/>
      <c r="V104"/>
      <c r="W104"/>
      <c r="X104" s="11"/>
      <c r="Y104" s="12"/>
      <c r="AX104" s="1"/>
      <c r="AY104" s="1"/>
      <c r="AZ104" s="1"/>
      <c r="BA104" s="1"/>
      <c r="BB104" s="1"/>
    </row>
    <row r="105" spans="1:54" ht="39" customHeight="1" thickBot="1">
      <c r="A105" s="113" t="s">
        <v>160</v>
      </c>
      <c r="B105" s="114"/>
      <c r="C105" s="114"/>
      <c r="D105" s="95">
        <f t="shared" ref="D105:F105" si="37">D88</f>
        <v>8244393752</v>
      </c>
      <c r="E105" s="95">
        <f>E88</f>
        <v>0</v>
      </c>
      <c r="F105" s="95">
        <f t="shared" si="37"/>
        <v>8244393752</v>
      </c>
      <c r="G105" s="95">
        <f t="shared" ref="G105:O105" si="38">G88</f>
        <v>304989683.27000004</v>
      </c>
      <c r="H105" s="96">
        <f t="shared" si="38"/>
        <v>371039051.13</v>
      </c>
      <c r="I105" s="96">
        <f t="shared" si="38"/>
        <v>0</v>
      </c>
      <c r="J105" s="96">
        <f t="shared" si="38"/>
        <v>0</v>
      </c>
      <c r="K105" s="96">
        <f t="shared" si="38"/>
        <v>0</v>
      </c>
      <c r="L105" s="96">
        <f t="shared" si="38"/>
        <v>0</v>
      </c>
      <c r="M105" s="96">
        <f t="shared" si="38"/>
        <v>0</v>
      </c>
      <c r="N105" s="96">
        <f t="shared" si="38"/>
        <v>0</v>
      </c>
      <c r="O105" s="96">
        <f t="shared" si="38"/>
        <v>0</v>
      </c>
      <c r="P105" s="96">
        <f t="shared" ref="P105:Q105" si="39">P88</f>
        <v>0</v>
      </c>
      <c r="Q105" s="96">
        <f t="shared" si="39"/>
        <v>0</v>
      </c>
      <c r="R105" s="96">
        <f>R88</f>
        <v>0</v>
      </c>
      <c r="S105" s="96">
        <f t="shared" ref="S105" si="40">S88</f>
        <v>371376480.08000004</v>
      </c>
      <c r="T105" s="97">
        <f>SUM(G105:S105)</f>
        <v>1047405214.4800001</v>
      </c>
      <c r="U105"/>
      <c r="V105"/>
      <c r="W105"/>
      <c r="X105" s="33"/>
      <c r="AX105" s="1"/>
      <c r="AY105" s="1"/>
      <c r="AZ105" s="1"/>
      <c r="BA105" s="1"/>
      <c r="BB105" s="1"/>
    </row>
    <row r="106" spans="1:54" s="1" customFormat="1" ht="33.75" customHeight="1">
      <c r="A106" s="40" t="s">
        <v>174</v>
      </c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54" s="1" customFormat="1" ht="33.75" customHeight="1">
      <c r="A107" s="40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41"/>
      <c r="S107" s="18"/>
      <c r="T107" s="18"/>
    </row>
    <row r="108" spans="1:54" s="1" customFormat="1" ht="330.75" customHeight="1">
      <c r="A108" s="104" t="s">
        <v>171</v>
      </c>
      <c r="B108" s="104"/>
      <c r="C108" s="104"/>
      <c r="D108" s="75"/>
      <c r="E108" s="76"/>
      <c r="F108" s="104" t="s">
        <v>172</v>
      </c>
      <c r="G108" s="104"/>
      <c r="H108" s="104"/>
      <c r="I108" s="21"/>
      <c r="J108" s="20"/>
      <c r="K108" s="20"/>
      <c r="L108" s="20"/>
      <c r="M108" s="20"/>
      <c r="N108" s="20"/>
      <c r="O108" s="21"/>
      <c r="P108" s="20"/>
      <c r="Q108" s="34"/>
      <c r="R108" s="20"/>
      <c r="S108" s="20"/>
      <c r="T108" s="35"/>
      <c r="U108"/>
      <c r="V108"/>
    </row>
    <row r="109" spans="1:54" s="1" customFormat="1" ht="45.75" customHeight="1">
      <c r="A109" s="77"/>
      <c r="B109" s="77"/>
      <c r="C109" s="76"/>
      <c r="D109" s="78" t="s">
        <v>175</v>
      </c>
      <c r="E109" s="76"/>
      <c r="F109" s="104"/>
      <c r="G109" s="104"/>
      <c r="H109" s="104"/>
      <c r="I109" s="20"/>
      <c r="J109" s="20"/>
      <c r="K109" s="20"/>
      <c r="L109" s="20"/>
      <c r="M109" s="20"/>
      <c r="N109" s="20"/>
      <c r="O109" s="20"/>
      <c r="P109" s="22" t="s">
        <v>161</v>
      </c>
      <c r="Q109" s="34"/>
      <c r="R109" s="20"/>
      <c r="S109" s="20"/>
      <c r="T109" s="35"/>
      <c r="U109"/>
      <c r="V109"/>
    </row>
    <row r="110" spans="1:54" s="1" customFormat="1" ht="39.75" customHeight="1">
      <c r="A110" s="76"/>
      <c r="B110" s="76"/>
      <c r="C110" s="76"/>
      <c r="D110" s="78" t="s">
        <v>163</v>
      </c>
      <c r="E110" s="76"/>
      <c r="F110" s="79"/>
      <c r="G110" s="80"/>
      <c r="H110" s="80"/>
      <c r="I110" s="20"/>
      <c r="J110" s="30"/>
      <c r="K110" s="20"/>
      <c r="L110" s="20"/>
      <c r="M110" s="20"/>
      <c r="N110" s="20"/>
      <c r="O110" s="20"/>
      <c r="P110" s="22" t="s">
        <v>162</v>
      </c>
      <c r="Q110" s="34"/>
      <c r="R110" s="20"/>
      <c r="S110" s="80"/>
      <c r="T110" s="35"/>
      <c r="U110"/>
      <c r="V110"/>
    </row>
    <row r="111" spans="1:54" s="1" customFormat="1" ht="21" customHeight="1">
      <c r="A111" s="80"/>
      <c r="B111" s="80"/>
      <c r="C111" s="76"/>
      <c r="D111" s="76"/>
      <c r="E111" s="76"/>
      <c r="F111" s="79"/>
      <c r="G111" s="80"/>
      <c r="H111" s="80"/>
      <c r="I111" s="20"/>
      <c r="J111" s="30"/>
      <c r="K111" s="20"/>
      <c r="L111" s="20"/>
      <c r="M111" s="20"/>
      <c r="N111" s="20"/>
      <c r="O111" s="20"/>
      <c r="P111" s="20"/>
      <c r="Q111" s="34"/>
      <c r="R111" s="20"/>
      <c r="S111" s="80"/>
      <c r="T111" s="35"/>
      <c r="U111"/>
      <c r="V111"/>
    </row>
    <row r="112" spans="1:54" ht="46.5" customHeight="1">
      <c r="A112" s="81"/>
      <c r="B112" s="81"/>
      <c r="C112" s="82"/>
      <c r="D112" s="82"/>
      <c r="E112" s="82"/>
      <c r="F112" s="83"/>
      <c r="G112" s="80"/>
      <c r="H112" s="80"/>
      <c r="I112" s="20"/>
      <c r="J112" s="31"/>
      <c r="K112" s="32"/>
      <c r="L112" s="23"/>
      <c r="M112" s="23"/>
      <c r="N112" s="20"/>
      <c r="O112" s="20"/>
      <c r="P112" s="20"/>
      <c r="Q112" s="34"/>
      <c r="R112" s="20"/>
      <c r="S112" s="80"/>
      <c r="T112" s="35"/>
      <c r="U112"/>
      <c r="V112"/>
      <c r="AX112" s="1"/>
      <c r="AY112" s="1"/>
      <c r="AZ112" s="1"/>
    </row>
    <row r="113" spans="1:52" ht="26.25">
      <c r="A113" s="23"/>
      <c r="B113" s="23"/>
      <c r="C113" s="24"/>
      <c r="D113" s="24"/>
      <c r="E113" s="24"/>
      <c r="F113" s="20"/>
      <c r="G113" s="22"/>
      <c r="I113" s="22" t="s">
        <v>165</v>
      </c>
      <c r="J113" s="22"/>
      <c r="K113" s="32"/>
      <c r="L113" s="23"/>
      <c r="M113" s="23"/>
      <c r="N113" s="20"/>
      <c r="O113" s="20"/>
      <c r="P113" s="20"/>
      <c r="Q113" s="34"/>
      <c r="R113" s="20"/>
      <c r="T113" s="35"/>
      <c r="U113"/>
      <c r="V113"/>
      <c r="AX113" s="1"/>
      <c r="AY113" s="1"/>
      <c r="AZ113" s="1"/>
    </row>
    <row r="114" spans="1:52" ht="26.25" customHeight="1">
      <c r="A114" s="23"/>
      <c r="B114" s="23"/>
      <c r="C114" s="25"/>
      <c r="D114" s="39"/>
      <c r="E114" s="39"/>
      <c r="F114" s="39"/>
      <c r="G114" s="22"/>
      <c r="H114" s="27"/>
      <c r="I114" s="22" t="s">
        <v>163</v>
      </c>
      <c r="J114" s="22"/>
      <c r="K114" s="23"/>
      <c r="L114" s="23"/>
      <c r="M114" s="23"/>
      <c r="N114" s="23"/>
      <c r="O114" s="23"/>
      <c r="P114" s="23"/>
      <c r="Q114" s="34"/>
      <c r="R114" s="23"/>
      <c r="S114" s="27"/>
      <c r="T114" s="35"/>
      <c r="U114"/>
      <c r="V114"/>
      <c r="AX114" s="1"/>
      <c r="AY114" s="1"/>
      <c r="AZ114" s="1"/>
    </row>
    <row r="115" spans="1:52" ht="3" customHeight="1">
      <c r="A115" s="23"/>
      <c r="B115" s="23"/>
      <c r="C115" s="25"/>
      <c r="D115" s="39"/>
      <c r="E115" s="39"/>
      <c r="F115" s="39"/>
      <c r="G115" s="39"/>
      <c r="H115" s="27"/>
      <c r="I115" s="23"/>
      <c r="J115" s="23"/>
      <c r="K115" s="23"/>
      <c r="L115" s="23"/>
      <c r="M115" s="23"/>
      <c r="N115" s="23"/>
      <c r="O115" s="23"/>
      <c r="P115" s="23"/>
      <c r="Q115" s="34"/>
      <c r="R115" s="23"/>
      <c r="S115" s="27"/>
      <c r="T115" s="35"/>
      <c r="U115"/>
      <c r="V115"/>
      <c r="AX115" s="1"/>
      <c r="AY115" s="1"/>
      <c r="AZ115" s="1"/>
    </row>
    <row r="116" spans="1:52" ht="3" customHeight="1">
      <c r="A116" s="23"/>
      <c r="B116" s="23"/>
      <c r="C116" s="25"/>
      <c r="D116" s="39"/>
      <c r="E116" s="39"/>
      <c r="F116" s="39"/>
      <c r="G116" s="39"/>
      <c r="H116" s="27"/>
      <c r="I116" s="23"/>
      <c r="J116" s="23"/>
      <c r="K116" s="23"/>
      <c r="L116" s="23"/>
      <c r="M116" s="23"/>
      <c r="N116" s="23"/>
      <c r="O116" s="23"/>
      <c r="P116" s="23"/>
      <c r="Q116" s="34"/>
      <c r="R116" s="23"/>
      <c r="S116" s="27"/>
      <c r="T116" s="35"/>
      <c r="U116"/>
      <c r="V116"/>
      <c r="AX116" s="1"/>
      <c r="AY116" s="1"/>
      <c r="AZ116" s="1"/>
    </row>
    <row r="117" spans="1:52" ht="3" customHeight="1">
      <c r="A117" s="23"/>
      <c r="B117" s="23"/>
      <c r="C117" s="25"/>
      <c r="D117" s="26"/>
      <c r="E117" s="26"/>
      <c r="F117" s="26"/>
      <c r="G117" s="26"/>
      <c r="H117" s="23"/>
      <c r="I117" s="23"/>
      <c r="J117" s="23"/>
      <c r="K117" s="23"/>
      <c r="L117" s="23"/>
      <c r="M117" s="23"/>
      <c r="N117" s="23"/>
      <c r="O117" s="23"/>
      <c r="P117" s="23"/>
      <c r="Q117" s="34"/>
      <c r="R117" s="23"/>
      <c r="S117" s="23"/>
      <c r="T117" s="35"/>
      <c r="U117"/>
      <c r="V117"/>
      <c r="AX117" s="1"/>
      <c r="AY117" s="1"/>
      <c r="AZ117" s="1"/>
    </row>
    <row r="118" spans="1:52" ht="262.5" customHeight="1">
      <c r="A118" s="23"/>
      <c r="B118" s="28"/>
      <c r="C118" s="29"/>
      <c r="D118" s="29"/>
      <c r="E118" s="29"/>
      <c r="F118" s="28"/>
      <c r="G118" s="28"/>
      <c r="H118" s="28"/>
      <c r="I118" s="28"/>
      <c r="J118" s="28"/>
      <c r="K118" s="28"/>
      <c r="L118" s="28"/>
      <c r="M118" s="23"/>
      <c r="N118" s="23"/>
      <c r="O118" s="23"/>
      <c r="P118" s="23"/>
      <c r="Q118" s="34"/>
      <c r="R118" s="23"/>
      <c r="S118" s="28"/>
      <c r="T118" s="35"/>
      <c r="U118"/>
      <c r="V118"/>
      <c r="AX118" s="1"/>
      <c r="AY118" s="1"/>
      <c r="AZ118" s="1"/>
    </row>
    <row r="119" spans="1:52" ht="73.5" customHeight="1">
      <c r="A119" s="36"/>
      <c r="B119" s="36"/>
      <c r="C119" s="37"/>
      <c r="D119" s="37"/>
      <c r="E119" s="37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8"/>
      <c r="R119" s="36"/>
      <c r="S119" s="36"/>
      <c r="T119"/>
      <c r="U119"/>
      <c r="V119"/>
      <c r="AX119" s="1"/>
      <c r="AY119" s="1"/>
      <c r="AZ119" s="1"/>
    </row>
    <row r="120" spans="1:52" ht="12" customHeight="1">
      <c r="A120" s="36"/>
      <c r="B120" s="36"/>
      <c r="C120" s="37"/>
      <c r="D120" s="37"/>
      <c r="E120" s="37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8"/>
      <c r="R120" s="36"/>
      <c r="S120" s="36"/>
      <c r="T120"/>
      <c r="U120"/>
      <c r="V120"/>
      <c r="AX120" s="1"/>
      <c r="AY120" s="1"/>
      <c r="AZ120" s="1"/>
    </row>
    <row r="121" spans="1:52">
      <c r="A121" s="36"/>
      <c r="B121" s="36"/>
      <c r="C121" s="37"/>
      <c r="D121" s="37"/>
      <c r="E121" s="37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8"/>
      <c r="R121" s="36"/>
      <c r="S121" s="36"/>
      <c r="T121"/>
      <c r="U121"/>
      <c r="V121"/>
      <c r="AX121" s="1"/>
      <c r="AY121" s="1"/>
      <c r="AZ121" s="1"/>
    </row>
    <row r="122" spans="1:52">
      <c r="A122" s="36"/>
      <c r="B122" s="36"/>
      <c r="C122" s="37"/>
      <c r="D122" s="37"/>
      <c r="E122" s="37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8"/>
      <c r="R122" s="36"/>
      <c r="S122" s="36"/>
      <c r="T122"/>
      <c r="U122"/>
      <c r="V122"/>
      <c r="AX122" s="1"/>
      <c r="AY122" s="1"/>
      <c r="AZ122" s="1"/>
    </row>
    <row r="123" spans="1:52">
      <c r="A123" s="36"/>
      <c r="B123" s="36"/>
      <c r="C123" s="37"/>
      <c r="D123" s="37"/>
      <c r="E123" s="37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8"/>
      <c r="R123" s="36"/>
      <c r="S123" s="36"/>
      <c r="T123"/>
      <c r="U123"/>
      <c r="V123"/>
      <c r="AX123" s="1"/>
      <c r="AY123" s="1"/>
      <c r="AZ123" s="1"/>
    </row>
    <row r="124" spans="1:52">
      <c r="A124" s="36"/>
      <c r="B124" s="36"/>
      <c r="C124" s="37"/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8"/>
      <c r="R124" s="36"/>
      <c r="S124" s="36"/>
      <c r="T124"/>
      <c r="U124"/>
      <c r="V124"/>
      <c r="AX124" s="1"/>
      <c r="AY124" s="1"/>
      <c r="AZ124" s="1"/>
    </row>
    <row r="125" spans="1:52">
      <c r="A125" s="36"/>
      <c r="B125" s="36"/>
      <c r="C125" s="37"/>
      <c r="D125" s="37"/>
      <c r="E125" s="37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8"/>
      <c r="R125" s="36"/>
      <c r="S125" s="36"/>
      <c r="T125"/>
      <c r="U125"/>
      <c r="V125"/>
      <c r="AX125" s="1"/>
      <c r="AY125" s="1"/>
      <c r="AZ125" s="1"/>
    </row>
    <row r="126" spans="1:52">
      <c r="A126" s="36"/>
      <c r="B126" s="36"/>
      <c r="C126" s="37"/>
      <c r="D126" s="37"/>
      <c r="E126" s="37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36"/>
      <c r="S126" s="36"/>
      <c r="T126"/>
      <c r="U126"/>
      <c r="V126"/>
      <c r="AX126" s="1"/>
      <c r="AY126" s="1"/>
      <c r="AZ126" s="1"/>
    </row>
    <row r="127" spans="1:52">
      <c r="A127" s="36"/>
      <c r="B127" s="36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10"/>
      <c r="S127" s="36"/>
      <c r="T127"/>
      <c r="U127"/>
      <c r="V127"/>
    </row>
    <row r="128" spans="1:52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10"/>
      <c r="S128" s="36"/>
    </row>
    <row r="129" spans="1:19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10"/>
      <c r="S129" s="36"/>
    </row>
    <row r="130" spans="1:19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10"/>
      <c r="S130" s="36"/>
    </row>
    <row r="131" spans="1:19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10"/>
      <c r="S131" s="36"/>
    </row>
    <row r="132" spans="1:19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"/>
      <c r="S132" s="36"/>
    </row>
    <row r="133" spans="1:19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"/>
      <c r="S133" s="36"/>
    </row>
    <row r="134" spans="1:19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"/>
      <c r="S134" s="36"/>
    </row>
    <row r="135" spans="1:19">
      <c r="C135" s="37"/>
      <c r="D135" s="36"/>
      <c r="E135" s="36"/>
      <c r="F135" s="36"/>
      <c r="G135" s="36"/>
      <c r="H135" s="36"/>
      <c r="I135" s="36"/>
      <c r="N135" s="36"/>
      <c r="O135" s="36"/>
      <c r="P135" s="36"/>
      <c r="Q135" s="36"/>
      <c r="R135" s="10"/>
      <c r="S135" s="36"/>
    </row>
    <row r="136" spans="1:19">
      <c r="C136" s="37"/>
      <c r="D136" s="36"/>
      <c r="E136" s="36"/>
      <c r="F136" s="36"/>
      <c r="G136" s="36"/>
      <c r="H136" s="36"/>
      <c r="I136" s="36"/>
      <c r="N136" s="36"/>
      <c r="O136" s="36"/>
      <c r="P136" s="36"/>
      <c r="Q136" s="36"/>
      <c r="R136" s="10"/>
      <c r="S136" s="36"/>
    </row>
    <row r="137" spans="1:19">
      <c r="C137" s="37"/>
      <c r="D137" s="36"/>
      <c r="E137" s="36"/>
      <c r="F137" s="36"/>
      <c r="G137" s="36"/>
      <c r="H137" s="36"/>
      <c r="I137" s="36"/>
      <c r="N137" s="36"/>
      <c r="O137" s="36"/>
      <c r="P137" s="36"/>
      <c r="Q137" s="36"/>
      <c r="R137" s="10"/>
      <c r="S137" s="36"/>
    </row>
    <row r="138" spans="1:19">
      <c r="C138" s="37"/>
      <c r="D138" s="36"/>
      <c r="E138" s="36"/>
      <c r="F138" s="36"/>
      <c r="G138" s="36"/>
      <c r="H138" s="36"/>
      <c r="I138" s="36"/>
      <c r="N138" s="36"/>
      <c r="O138" s="36"/>
      <c r="P138" s="36"/>
      <c r="Q138" s="36"/>
      <c r="R138" s="10"/>
      <c r="S138" s="36"/>
    </row>
    <row r="139" spans="1:19">
      <c r="Q139" s="2"/>
    </row>
    <row r="140" spans="1:19">
      <c r="Q140" s="2"/>
    </row>
    <row r="141" spans="1:19" ht="240" customHeight="1">
      <c r="Q141" s="2"/>
    </row>
    <row r="142" spans="1:19" ht="127.5" customHeight="1">
      <c r="Q142" s="2"/>
    </row>
  </sheetData>
  <mergeCells count="11">
    <mergeCell ref="F1:T1"/>
    <mergeCell ref="A108:C108"/>
    <mergeCell ref="F108:H109"/>
    <mergeCell ref="G3:T3"/>
    <mergeCell ref="AA14:AD14"/>
    <mergeCell ref="A88:C88"/>
    <mergeCell ref="A105:C105"/>
    <mergeCell ref="D3:D4"/>
    <mergeCell ref="E3:E4"/>
    <mergeCell ref="F3:F4"/>
    <mergeCell ref="A3:C4"/>
  </mergeCells>
  <printOptions horizontalCentered="1"/>
  <pageMargins left="0.31496062992125984" right="0.35433070866141736" top="0.43307086614173229" bottom="0.43307086614173229" header="0.31496062992125984" footer="0.19685039370078741"/>
  <pageSetup scale="25" fitToWidth="2" fitToHeight="3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 2026</vt:lpstr>
      <vt:lpstr>Hoja1</vt:lpstr>
      <vt:lpstr>'Marzo 2026'!Área_de_impresión</vt:lpstr>
      <vt:lpstr>'Marzo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Maria Belen Santana Mojica</cp:lastModifiedBy>
  <cp:lastPrinted>2026-04-07T15:20:02Z</cp:lastPrinted>
  <dcterms:created xsi:type="dcterms:W3CDTF">2020-11-04T14:03:00Z</dcterms:created>
  <dcterms:modified xsi:type="dcterms:W3CDTF">2026-04-07T15:58:55Z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