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6/Sin firma/"/>
    </mc:Choice>
  </mc:AlternateContent>
  <xr:revisionPtr revIDLastSave="3" documentId="8_{F1A6E09D-B4E0-4045-A0F6-D613F44C8843}" xr6:coauthVersionLast="47" xr6:coauthVersionMax="47" xr10:uidLastSave="{08382314-E0B2-4F21-A378-6F88B77703CC}"/>
  <bookViews>
    <workbookView minimized="1" xWindow="6000" yWindow="3015" windowWidth="9390" windowHeight="7785" xr2:uid="{00000000-000D-0000-FFFF-FFFF00000000}"/>
  </bookViews>
  <sheets>
    <sheet name="Volumen de Pasajeros y Op." sheetId="5" r:id="rId1"/>
  </sheets>
  <externalReferences>
    <externalReference r:id="rId2"/>
  </externalReferences>
  <definedNames>
    <definedName name="_xlnm.Print_Area" localSheetId="0">'Volumen de Pasajeros y Op.'!$C$5:$R$217</definedName>
    <definedName name="Lucas" localSheetId="0">'Volumen de Pasajeros y Op.'!$C$5:$R$217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0" i="5" l="1"/>
  <c r="Q202" i="5" l="1"/>
  <c r="P202" i="5"/>
  <c r="O202" i="5"/>
  <c r="N202" i="5"/>
  <c r="M202" i="5"/>
  <c r="L202" i="5"/>
  <c r="K202" i="5"/>
  <c r="J202" i="5"/>
  <c r="I202" i="5"/>
  <c r="H202" i="5"/>
  <c r="Q196" i="5"/>
  <c r="P196" i="5"/>
  <c r="O196" i="5"/>
  <c r="N196" i="5"/>
  <c r="M196" i="5"/>
  <c r="L196" i="5"/>
  <c r="K196" i="5"/>
  <c r="J196" i="5"/>
  <c r="I196" i="5"/>
  <c r="H196" i="5"/>
  <c r="Q190" i="5"/>
  <c r="P190" i="5"/>
  <c r="O190" i="5"/>
  <c r="N190" i="5"/>
  <c r="M190" i="5"/>
  <c r="L190" i="5"/>
  <c r="K190" i="5"/>
  <c r="J190" i="5"/>
  <c r="I190" i="5"/>
  <c r="H190" i="5"/>
  <c r="Q184" i="5"/>
  <c r="P184" i="5"/>
  <c r="O184" i="5"/>
  <c r="N184" i="5"/>
  <c r="M184" i="5"/>
  <c r="L184" i="5"/>
  <c r="K184" i="5"/>
  <c r="J184" i="5"/>
  <c r="I184" i="5"/>
  <c r="H184" i="5"/>
  <c r="U166" i="5"/>
  <c r="A202" i="5" l="1"/>
  <c r="A196" i="5"/>
  <c r="A190" i="5"/>
  <c r="A184" i="5"/>
  <c r="H82" i="5"/>
  <c r="Q76" i="5" l="1"/>
  <c r="Q122" i="5"/>
  <c r="Q134" i="5"/>
  <c r="H58" i="5"/>
  <c r="I58" i="5"/>
  <c r="J58" i="5"/>
  <c r="K58" i="5"/>
  <c r="L58" i="5"/>
  <c r="M58" i="5"/>
  <c r="N58" i="5"/>
  <c r="O58" i="5"/>
  <c r="P58" i="5"/>
  <c r="Q58" i="5"/>
  <c r="H52" i="5"/>
  <c r="I52" i="5"/>
  <c r="J52" i="5"/>
  <c r="K52" i="5"/>
  <c r="L52" i="5"/>
  <c r="M52" i="5"/>
  <c r="N52" i="5"/>
  <c r="O52" i="5"/>
  <c r="P52" i="5"/>
  <c r="Q52" i="5"/>
  <c r="Q42" i="5"/>
  <c r="Q41" i="5"/>
  <c r="Q35" i="5"/>
  <c r="Q34" i="5"/>
  <c r="Q31" i="5"/>
  <c r="Q30" i="5"/>
  <c r="Q98" i="5"/>
  <c r="Q110" i="5"/>
  <c r="H116" i="5"/>
  <c r="I116" i="5"/>
  <c r="J116" i="5"/>
  <c r="K116" i="5"/>
  <c r="L116" i="5"/>
  <c r="M116" i="5"/>
  <c r="N116" i="5"/>
  <c r="O116" i="5"/>
  <c r="P116" i="5"/>
  <c r="Q116" i="5"/>
  <c r="Q104" i="5"/>
  <c r="Q88" i="5"/>
  <c r="Q82" i="5"/>
  <c r="H30" i="5"/>
  <c r="I30" i="5"/>
  <c r="J30" i="5"/>
  <c r="K30" i="5"/>
  <c r="L30" i="5"/>
  <c r="M30" i="5"/>
  <c r="N30" i="5"/>
  <c r="O30" i="5"/>
  <c r="P30" i="5"/>
  <c r="H31" i="5"/>
  <c r="I31" i="5"/>
  <c r="J31" i="5"/>
  <c r="K31" i="5"/>
  <c r="L31" i="5"/>
  <c r="M31" i="5"/>
  <c r="N31" i="5"/>
  <c r="O31" i="5"/>
  <c r="P31" i="5"/>
  <c r="Q36" i="5" l="1"/>
  <c r="Q32" i="5"/>
  <c r="I32" i="5"/>
  <c r="M32" i="5"/>
  <c r="J32" i="5"/>
  <c r="L32" i="5"/>
  <c r="O32" i="5"/>
  <c r="N32" i="5"/>
  <c r="P32" i="5"/>
  <c r="H32" i="5"/>
  <c r="K32" i="5"/>
  <c r="P134" i="5" l="1"/>
  <c r="P122" i="5"/>
  <c r="P110" i="5"/>
  <c r="P104" i="5"/>
  <c r="P98" i="5"/>
  <c r="P76" i="5"/>
  <c r="P70" i="5"/>
  <c r="P64" i="5"/>
  <c r="P88" i="5"/>
  <c r="P82" i="5"/>
  <c r="O41" i="5" l="1"/>
  <c r="O122" i="5" l="1"/>
  <c r="O134" i="5"/>
  <c r="O110" i="5"/>
  <c r="O104" i="5"/>
  <c r="O98" i="5"/>
  <c r="O82" i="5"/>
  <c r="O88" i="5"/>
  <c r="O76" i="5"/>
  <c r="O70" i="5"/>
  <c r="O64" i="5"/>
  <c r="N134" i="5" l="1"/>
  <c r="N122" i="5"/>
  <c r="N110" i="5"/>
  <c r="N104" i="5"/>
  <c r="N98" i="5"/>
  <c r="N88" i="5"/>
  <c r="N82" i="5"/>
  <c r="N76" i="5"/>
  <c r="N70" i="5"/>
  <c r="N64" i="5"/>
  <c r="M122" i="5" l="1"/>
  <c r="M134" i="5"/>
  <c r="M110" i="5"/>
  <c r="M104" i="5"/>
  <c r="M98" i="5"/>
  <c r="M88" i="5"/>
  <c r="M82" i="5"/>
  <c r="M76" i="5"/>
  <c r="M70" i="5"/>
  <c r="M64" i="5"/>
  <c r="L70" i="5" l="1"/>
  <c r="L82" i="5"/>
  <c r="L134" i="5" l="1"/>
  <c r="L122" i="5"/>
  <c r="L110" i="5"/>
  <c r="L104" i="5"/>
  <c r="L98" i="5"/>
  <c r="L88" i="5"/>
  <c r="L76" i="5"/>
  <c r="L64" i="5"/>
  <c r="K134" i="5" l="1"/>
  <c r="K122" i="5"/>
  <c r="K110" i="5"/>
  <c r="K104" i="5"/>
  <c r="K98" i="5"/>
  <c r="K64" i="5"/>
  <c r="K70" i="5"/>
  <c r="K76" i="5"/>
  <c r="K82" i="5"/>
  <c r="K88" i="5"/>
  <c r="J35" i="5" l="1"/>
  <c r="J34" i="5"/>
  <c r="J122" i="5"/>
  <c r="J134" i="5"/>
  <c r="J110" i="5"/>
  <c r="J104" i="5"/>
  <c r="J98" i="5"/>
  <c r="J41" i="5"/>
  <c r="J88" i="5"/>
  <c r="J82" i="5"/>
  <c r="J76" i="5"/>
  <c r="I76" i="5"/>
  <c r="J70" i="5"/>
  <c r="J64" i="5"/>
  <c r="J42" i="5" l="1"/>
  <c r="I134" i="5" l="1"/>
  <c r="I122" i="5"/>
  <c r="I110" i="5"/>
  <c r="I104" i="5"/>
  <c r="I98" i="5"/>
  <c r="I88" i="5" l="1"/>
  <c r="I82" i="5"/>
  <c r="I70" i="5"/>
  <c r="I64" i="5"/>
  <c r="H134" i="5" l="1"/>
  <c r="H122" i="5"/>
  <c r="H110" i="5"/>
  <c r="H104" i="5"/>
  <c r="H70" i="5"/>
  <c r="H88" i="5"/>
  <c r="H76" i="5"/>
  <c r="H64" i="5"/>
  <c r="H98" i="5" l="1"/>
  <c r="O42" i="5" l="1"/>
  <c r="N42" i="5" l="1"/>
  <c r="O35" i="5"/>
  <c r="O34" i="5"/>
  <c r="N35" i="5" l="1"/>
  <c r="N34" i="5"/>
  <c r="H34" i="5" l="1"/>
  <c r="H35" i="5"/>
  <c r="P42" i="5" l="1"/>
  <c r="M42" i="5"/>
  <c r="L42" i="5"/>
  <c r="K42" i="5"/>
  <c r="I42" i="5"/>
  <c r="H42" i="5"/>
  <c r="P41" i="5"/>
  <c r="N41" i="5"/>
  <c r="M41" i="5"/>
  <c r="L41" i="5"/>
  <c r="K41" i="5"/>
  <c r="I41" i="5"/>
  <c r="H41" i="5"/>
  <c r="P35" i="5"/>
  <c r="M35" i="5"/>
  <c r="L35" i="5"/>
  <c r="K35" i="5"/>
  <c r="I35" i="5"/>
  <c r="P34" i="5"/>
  <c r="M34" i="5"/>
  <c r="L34" i="5"/>
  <c r="K34" i="5"/>
  <c r="I34" i="5"/>
  <c r="H36" i="5"/>
  <c r="P43" i="5" l="1"/>
  <c r="N36" i="5"/>
  <c r="Q43" i="5"/>
  <c r="O36" i="5"/>
  <c r="N43" i="5"/>
  <c r="O43" i="5"/>
  <c r="M43" i="5"/>
  <c r="L43" i="5"/>
  <c r="J43" i="5"/>
  <c r="K36" i="5"/>
  <c r="L36" i="5"/>
  <c r="P36" i="5"/>
  <c r="K43" i="5"/>
  <c r="M36" i="5"/>
  <c r="J36" i="5"/>
  <c r="I43" i="5"/>
  <c r="I36" i="5"/>
  <c r="H43" i="5"/>
  <c r="H37" i="5"/>
  <c r="J37" i="5" l="1"/>
  <c r="Q37" i="5"/>
  <c r="O37" i="5"/>
  <c r="N37" i="5"/>
  <c r="L37" i="5"/>
  <c r="K37" i="5"/>
  <c r="P37" i="5"/>
  <c r="M37" i="5"/>
  <c r="I37" i="5"/>
  <c r="G132" i="5" l="1"/>
  <c r="G120" i="5"/>
  <c r="G108" i="5"/>
  <c r="G115" i="5"/>
  <c r="G103" i="5"/>
  <c r="G121" i="5"/>
  <c r="G97" i="5"/>
  <c r="G127" i="5"/>
  <c r="G133" i="5"/>
  <c r="G109" i="5"/>
  <c r="G96" i="5"/>
  <c r="G126" i="5"/>
  <c r="G114" i="5"/>
  <c r="G102" i="5"/>
  <c r="G80" i="5"/>
  <c r="G75" i="5"/>
  <c r="G81" i="5"/>
  <c r="G57" i="5"/>
  <c r="G56" i="5"/>
  <c r="G87" i="5"/>
  <c r="G63" i="5"/>
  <c r="G69" i="5"/>
  <c r="G68" i="5"/>
  <c r="G86" i="5"/>
  <c r="G74" i="5"/>
  <c r="G62" i="5"/>
  <c r="G50" i="5"/>
  <c r="G51" i="5"/>
  <c r="G200" i="5"/>
  <c r="G195" i="5"/>
  <c r="G183" i="5"/>
  <c r="G201" i="5"/>
  <c r="G194" i="5"/>
  <c r="G189" i="5"/>
  <c r="G188" i="5"/>
  <c r="G182" i="5"/>
  <c r="G71" i="5"/>
  <c r="G89" i="5"/>
  <c r="G77" i="5"/>
  <c r="G65" i="5"/>
  <c r="G53" i="5"/>
  <c r="G83" i="5"/>
  <c r="G59" i="5"/>
  <c r="G123" i="5"/>
  <c r="G99" i="5"/>
  <c r="G129" i="5"/>
  <c r="G117" i="5"/>
  <c r="G105" i="5"/>
  <c r="G135" i="5"/>
  <c r="G111" i="5"/>
  <c r="R75" i="5" l="1"/>
  <c r="R83" i="5"/>
  <c r="R50" i="5"/>
  <c r="R108" i="5"/>
  <c r="R59" i="5"/>
  <c r="R53" i="5"/>
  <c r="R68" i="5"/>
  <c r="R51" i="5"/>
  <c r="R69" i="5"/>
  <c r="R56" i="5"/>
  <c r="R71" i="5"/>
  <c r="R74" i="5"/>
  <c r="R62" i="5"/>
  <c r="R63" i="5"/>
  <c r="R114" i="5"/>
  <c r="R65" i="5"/>
  <c r="R89" i="5"/>
  <c r="R57" i="5"/>
  <c r="R129" i="5"/>
  <c r="R77" i="5"/>
  <c r="G134" i="5"/>
  <c r="G70" i="5"/>
  <c r="R109" i="5"/>
  <c r="R201" i="5"/>
  <c r="R133" i="5"/>
  <c r="R189" i="5"/>
  <c r="R195" i="5"/>
  <c r="G64" i="5"/>
  <c r="R123" i="5"/>
  <c r="G88" i="5"/>
  <c r="R87" i="5"/>
  <c r="G128" i="5"/>
  <c r="R127" i="5"/>
  <c r="R115" i="5"/>
  <c r="R121" i="5"/>
  <c r="G184" i="5"/>
  <c r="G116" i="5"/>
  <c r="R183" i="5"/>
  <c r="R81" i="5"/>
  <c r="R111" i="5"/>
  <c r="F128" i="5"/>
  <c r="R126" i="5"/>
  <c r="R200" i="5"/>
  <c r="F202" i="5"/>
  <c r="G34" i="5"/>
  <c r="G98" i="5"/>
  <c r="F64" i="5"/>
  <c r="F88" i="5"/>
  <c r="R86" i="5"/>
  <c r="R99" i="5"/>
  <c r="G41" i="5"/>
  <c r="G190" i="5"/>
  <c r="G31" i="5"/>
  <c r="F76" i="5"/>
  <c r="F58" i="5"/>
  <c r="F196" i="5"/>
  <c r="R194" i="5"/>
  <c r="F52" i="5"/>
  <c r="F70" i="5"/>
  <c r="F116" i="5"/>
  <c r="F98" i="5"/>
  <c r="R96" i="5"/>
  <c r="R135" i="5"/>
  <c r="G52" i="5"/>
  <c r="G30" i="5"/>
  <c r="F82" i="5"/>
  <c r="R80" i="5"/>
  <c r="R103" i="5"/>
  <c r="F110" i="5"/>
  <c r="G42" i="5"/>
  <c r="G196" i="5"/>
  <c r="G82" i="5"/>
  <c r="F122" i="5"/>
  <c r="R120" i="5"/>
  <c r="G202" i="5"/>
  <c r="G58" i="5"/>
  <c r="G104" i="5"/>
  <c r="G35" i="5"/>
  <c r="F134" i="5"/>
  <c r="R132" i="5"/>
  <c r="R117" i="5"/>
  <c r="F190" i="5"/>
  <c r="R188" i="5"/>
  <c r="G76" i="5"/>
  <c r="G110" i="5"/>
  <c r="F184" i="5"/>
  <c r="R182" i="5"/>
  <c r="G122" i="5"/>
  <c r="R105" i="5"/>
  <c r="R97" i="5"/>
  <c r="F104" i="5"/>
  <c r="R102" i="5"/>
  <c r="V144" i="5" l="1"/>
  <c r="V146" i="5"/>
  <c r="V148" i="5"/>
  <c r="V145" i="5"/>
  <c r="V143" i="5"/>
  <c r="W143" i="5" s="1"/>
  <c r="U8" i="5"/>
  <c r="V147" i="5"/>
  <c r="R196" i="5"/>
  <c r="V149" i="5"/>
  <c r="W149" i="5" s="1"/>
  <c r="R134" i="5"/>
  <c r="R52" i="5"/>
  <c r="U13" i="5"/>
  <c r="U12" i="5"/>
  <c r="R190" i="5"/>
  <c r="R58" i="5"/>
  <c r="R64" i="5"/>
  <c r="R76" i="5"/>
  <c r="R70" i="5"/>
  <c r="U10" i="5"/>
  <c r="U14" i="5"/>
  <c r="R184" i="5"/>
  <c r="R128" i="5"/>
  <c r="R31" i="5"/>
  <c r="U11" i="5"/>
  <c r="R88" i="5"/>
  <c r="R202" i="5"/>
  <c r="R122" i="5"/>
  <c r="G43" i="5"/>
  <c r="R82" i="5"/>
  <c r="G32" i="5"/>
  <c r="F43" i="5"/>
  <c r="R104" i="5"/>
  <c r="U20" i="5" s="1"/>
  <c r="R41" i="5"/>
  <c r="R116" i="5"/>
  <c r="F32" i="5"/>
  <c r="R30" i="5"/>
  <c r="F36" i="5"/>
  <c r="R34" i="5"/>
  <c r="R98" i="5"/>
  <c r="R42" i="5"/>
  <c r="G36" i="5"/>
  <c r="R35" i="5"/>
  <c r="U9" i="5"/>
  <c r="R110" i="5"/>
  <c r="V159" i="5" l="1"/>
  <c r="W144" i="5"/>
  <c r="V160" i="5"/>
  <c r="W160" i="5" s="1"/>
  <c r="W145" i="5"/>
  <c r="V161" i="5"/>
  <c r="W161" i="5" s="1"/>
  <c r="W147" i="5"/>
  <c r="V163" i="5"/>
  <c r="W163" i="5" s="1"/>
  <c r="W146" i="5"/>
  <c r="V162" i="5"/>
  <c r="W162" i="5" s="1"/>
  <c r="U25" i="5"/>
  <c r="V165" i="5"/>
  <c r="W165" i="5" s="1"/>
  <c r="W148" i="5"/>
  <c r="V164" i="5"/>
  <c r="W164" i="5" s="1"/>
  <c r="U21" i="5"/>
  <c r="R32" i="5"/>
  <c r="U22" i="5"/>
  <c r="U24" i="5"/>
  <c r="G37" i="5"/>
  <c r="U19" i="5"/>
  <c r="U23" i="5"/>
  <c r="R43" i="5"/>
  <c r="U15" i="5"/>
  <c r="R36" i="5"/>
  <c r="F37" i="5"/>
  <c r="U26" i="5" l="1"/>
  <c r="W150" i="5"/>
  <c r="V150" i="5"/>
  <c r="V166" i="5"/>
  <c r="W166" i="5" s="1"/>
  <c r="W159" i="5"/>
  <c r="R37" i="5"/>
  <c r="Q141" i="5" l="1"/>
  <c r="Q142" i="5"/>
  <c r="R160" i="5"/>
  <c r="R161" i="5"/>
</calcChain>
</file>

<file path=xl/sharedStrings.xml><?xml version="1.0" encoding="utf-8"?>
<sst xmlns="http://schemas.openxmlformats.org/spreadsheetml/2006/main" count="577" uniqueCount="90">
  <si>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</si>
  <si>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</si>
  <si>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</si>
  <si>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</si>
  <si>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</si>
  <si>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</si>
  <si>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</si>
  <si>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</si>
  <si>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</si>
  <si>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</si>
  <si>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</si>
  <si>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</si>
  <si>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</si>
  <si>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</si>
  <si>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REGULARES</t>
  </si>
  <si>
    <t>OPERACIONES</t>
  </si>
  <si>
    <t>CHARTERS</t>
  </si>
  <si>
    <t>MDSD</t>
  </si>
  <si>
    <t>MDPP</t>
  </si>
  <si>
    <t>MDPC</t>
  </si>
  <si>
    <t>MDLR</t>
  </si>
  <si>
    <t>MDST</t>
  </si>
  <si>
    <t>MDJB</t>
  </si>
  <si>
    <t>MDCY</t>
  </si>
  <si>
    <t>Pág: 1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</si>
  <si>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</si>
  <si>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</si>
  <si>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</si>
  <si>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</si>
  <si>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</si>
  <si>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</si>
  <si>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</si>
  <si>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</si>
  <si>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</si>
  <si>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Pág: 3</t>
  </si>
  <si>
    <t>Pág: 4</t>
  </si>
  <si>
    <t>DOMÉSTICOS</t>
  </si>
  <si>
    <t>TOTAL GENERAL</t>
  </si>
  <si>
    <t xml:space="preserve">TOTAL </t>
  </si>
  <si>
    <t>MDSD: Aeropuerto Internacional Dr. José Fco. Peña Gómez, Las Américas.</t>
  </si>
  <si>
    <t>MDPP: Aeropuerto Internacional Gral. Gregorio Luperón, Puerto Plata.</t>
  </si>
  <si>
    <t>MDST: Aeropuerto Internacional del Cibao, Santiago.</t>
  </si>
  <si>
    <t>MDJB: Aeropuerto Internacional Dr. Joaquín Balaguer, La Isabela.</t>
  </si>
  <si>
    <t>Total</t>
  </si>
  <si>
    <t>Realizado por:</t>
  </si>
  <si>
    <t>Aprobado por:</t>
  </si>
  <si>
    <t>Yildis Almonte</t>
  </si>
  <si>
    <t>Directora de Planificación y Desarrollo</t>
  </si>
  <si>
    <t>Katherine Tena</t>
  </si>
  <si>
    <t>Encargada División de Estadísticas</t>
  </si>
  <si>
    <t>LLEGADA</t>
  </si>
  <si>
    <t>SALIDA</t>
  </si>
  <si>
    <t>PRIVADO</t>
  </si>
  <si>
    <t>Domestico</t>
  </si>
  <si>
    <t>Privado</t>
  </si>
  <si>
    <t>Carga Regular</t>
  </si>
  <si>
    <t>Carga Charter</t>
  </si>
  <si>
    <t>TIPO DE VUELO</t>
  </si>
  <si>
    <t>Leyenda</t>
  </si>
  <si>
    <r>
      <t xml:space="preserve">DESGLOSE POR AEROPUERTO
</t>
    </r>
    <r>
      <rPr>
        <sz val="12"/>
        <rFont val="Poppins"/>
      </rPr>
      <t>VUELOS REGULARES</t>
    </r>
  </si>
  <si>
    <r>
      <t xml:space="preserve">DESGLOSE POR AEROPUERTO
</t>
    </r>
    <r>
      <rPr>
        <sz val="12"/>
        <rFont val="Poppins"/>
      </rPr>
      <t>VUELOS CHARTER</t>
    </r>
  </si>
  <si>
    <t>AEROPUERTOS</t>
  </si>
  <si>
    <t>AÑO 2025</t>
  </si>
  <si>
    <t>AÑO 2026</t>
  </si>
  <si>
    <t>PASAJEROS</t>
  </si>
  <si>
    <t>AEROPUERTO</t>
  </si>
  <si>
    <t>2026 VS 2025</t>
  </si>
  <si>
    <t>TOTAL 2026</t>
  </si>
  <si>
    <r>
      <rPr>
        <b/>
        <sz val="10"/>
        <rFont val="Poppins"/>
      </rPr>
      <t xml:space="preserve">Fuente: </t>
    </r>
    <r>
      <rPr>
        <sz val="10"/>
        <rFont val="Poppins"/>
      </rPr>
      <t>Información recolectada por la División de Facturación y Cobros mediante los operadores designados del Instituto Dominicano de Aviación Civil.
Compilada y procesada por la División de Estadísticas</t>
    </r>
  </si>
  <si>
    <t>INTERNACIONALES</t>
  </si>
  <si>
    <t>CARGA
REGULAR</t>
  </si>
  <si>
    <t>CARGA
CHARTER</t>
  </si>
  <si>
    <t>MDPC: Aeropuerto Internacional de Punta Cana.</t>
  </si>
  <si>
    <t>MDLR: Aeropuerto Internacional La Romana.</t>
  </si>
  <si>
    <t>MDCY: Aeropuerto Internacional Presidente Juan Bosch, Catey.</t>
  </si>
  <si>
    <r>
      <t xml:space="preserve">DIRECCIÓN DE PLANIFICACIÓN Y DESARROLLO
</t>
    </r>
    <r>
      <rPr>
        <b/>
        <sz val="11"/>
        <rFont val="Poppins"/>
      </rPr>
      <t>DEPARTAMENTO DE FORMULACIÓN Y MONITOREO INTERNO</t>
    </r>
    <r>
      <rPr>
        <b/>
        <sz val="16"/>
        <rFont val="Poppins"/>
      </rPr>
      <t xml:space="preserve">
</t>
    </r>
    <r>
      <rPr>
        <b/>
        <sz val="11"/>
        <rFont val="Poppins"/>
      </rPr>
      <t>DIVISIÓN DE ESTADÍSTICAS AERONÁUTICAS</t>
    </r>
  </si>
  <si>
    <t>TOTAL DE OPERACIONES POR AEROPUERTO, ENE-FEB 2026</t>
  </si>
  <si>
    <t>ACUMULADO, ENE-FEB 2026</t>
  </si>
  <si>
    <t>TOTAL DE PASAJEROS POR AEROPUERTO, ENE-FEB 2026</t>
  </si>
  <si>
    <t>VOLUMEN DE PASAJEROS EN VUELOS REGULARES Y CHARTER,  ENE-FEB 2026</t>
  </si>
  <si>
    <t>VOLUMEN DE OPERACIONES INTERNACIONALES, ENE-FEB 2026</t>
  </si>
  <si>
    <t>VOLUMEN DE PASAJEROS EN VUELOS REGULARES, ENE-FEB 2026</t>
  </si>
  <si>
    <t>VOLUMEN DE PASAJEROS EN VUELOS CHARTERS, ENE-FEB 2026</t>
  </si>
  <si>
    <t>VOLUMEN DE OPERACIONES EN VUELOS PRIVADOS, ENE-FEB 2026</t>
  </si>
  <si>
    <t>VOLUMEN DE OPERACIONES EN VUELOS DOMÉSTICOS, ENE-FEB 2026</t>
  </si>
  <si>
    <t>VOLUMEN DE OPERACIONES EN VUELOS DE CARGA REGULAR, ENE-FEB 2026</t>
  </si>
  <si>
    <t>VOLUMEN DE OPERACIONES EN VUELOS DE CARGA CHARTER, ENE-FEB 2026</t>
  </si>
  <si>
    <t>LLEGADA Y SALIDA</t>
  </si>
  <si>
    <r>
      <rPr>
        <b/>
        <sz val="14"/>
        <rFont val="Poppins"/>
      </rPr>
      <t>COMPARATIVO POR AEROPUERTOS</t>
    </r>
    <r>
      <rPr>
        <b/>
        <sz val="12"/>
        <rFont val="Poppins"/>
      </rPr>
      <t xml:space="preserve">
</t>
    </r>
    <r>
      <rPr>
        <sz val="12"/>
        <rFont val="Poppins"/>
      </rPr>
      <t>ENE-FEB 2026 VS ENE-FEB 2025</t>
    </r>
  </si>
  <si>
    <t>CANT. PASAJEROS 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</si>
</sst>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\+#,#00;\-#,#00;\ #,#00"/>
    <numFmt numFmtId="168" formatCode="\+#,##0;\-#,##0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499984740745262"/>
      <name val="Poppins"/>
    </font>
    <font>
      <b/>
      <sz val="10"/>
      <name val="Poppins"/>
    </font>
    <font>
      <sz val="10"/>
      <name val="Poppins"/>
    </font>
    <font>
      <b/>
      <u/>
      <sz val="11"/>
      <name val="Poppins"/>
    </font>
    <font>
      <b/>
      <sz val="12"/>
      <name val="Poppins"/>
    </font>
    <font>
      <sz val="10"/>
      <color rgb="FFFF0000"/>
      <name val="Poppins"/>
    </font>
    <font>
      <u/>
      <sz val="10"/>
      <name val="Poppins"/>
    </font>
    <font>
      <sz val="11"/>
      <name val="Poppins"/>
    </font>
    <font>
      <sz val="12"/>
      <name val="Poppins"/>
    </font>
    <font>
      <b/>
      <sz val="10"/>
      <color theme="0"/>
      <name val="Poppins"/>
    </font>
    <font>
      <b/>
      <sz val="11"/>
      <name val="Poppins"/>
    </font>
    <font>
      <b/>
      <sz val="14"/>
      <name val="Poppins"/>
    </font>
    <font>
      <b/>
      <sz val="9"/>
      <name val="Poppins"/>
    </font>
    <font>
      <b/>
      <sz val="16"/>
      <name val="Poppins"/>
    </font>
    <font>
      <b/>
      <sz val="11.5"/>
      <name val="Poppins"/>
    </font>
    <font>
      <b/>
      <sz val="11"/>
      <color theme="1"/>
      <name val="Poppi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75"/>
        <bgColor indexed="64"/>
      </patternFill>
    </fill>
    <fill>
      <patternFill patternType="solid">
        <fgColor rgb="FFBFDBF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/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/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/>
      <diagonal/>
    </border>
    <border>
      <left/>
      <right/>
      <top style="dashed">
        <color theme="1" tint="0.499984740745262"/>
      </top>
      <bottom/>
      <diagonal/>
    </border>
    <border>
      <left style="dashed">
        <color theme="1" tint="0.499984740745262"/>
      </left>
      <right/>
      <top/>
      <bottom/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2" borderId="0" xfId="0" applyFont="1" applyFill="1"/>
    <xf numFmtId="0" fontId="5" fillId="2" borderId="0" xfId="0" applyFont="1" applyFill="1"/>
    <xf numFmtId="3" fontId="5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vertical="center"/>
    </xf>
    <xf numFmtId="9" fontId="5" fillId="2" borderId="0" xfId="2" applyFont="1" applyFill="1"/>
    <xf numFmtId="0" fontId="4" fillId="2" borderId="0" xfId="0" applyFont="1" applyFill="1"/>
    <xf numFmtId="0" fontId="11" fillId="2" borderId="0" xfId="0" applyFont="1" applyFill="1" applyAlignment="1">
      <alignment vertical="center"/>
    </xf>
    <xf numFmtId="0" fontId="7" fillId="2" borderId="0" xfId="0" applyFont="1" applyFill="1"/>
    <xf numFmtId="0" fontId="11" fillId="2" borderId="0" xfId="0" applyFont="1" applyFill="1"/>
    <xf numFmtId="0" fontId="7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/>
    </xf>
    <xf numFmtId="0" fontId="5" fillId="0" borderId="0" xfId="0" applyFont="1"/>
    <xf numFmtId="166" fontId="5" fillId="0" borderId="0" xfId="1" applyNumberFormat="1" applyFont="1" applyFill="1" applyBorder="1"/>
    <xf numFmtId="167" fontId="4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4" fillId="4" borderId="1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166" fontId="5" fillId="2" borderId="11" xfId="1" applyNumberFormat="1" applyFont="1" applyFill="1" applyBorder="1" applyAlignment="1">
      <alignment horizontal="center" vertical="top"/>
    </xf>
    <xf numFmtId="37" fontId="5" fillId="2" borderId="6" xfId="1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/>
    </xf>
    <xf numFmtId="166" fontId="4" fillId="5" borderId="11" xfId="1" applyNumberFormat="1" applyFont="1" applyFill="1" applyBorder="1" applyAlignment="1">
      <alignment horizontal="center" vertical="top"/>
    </xf>
    <xf numFmtId="37" fontId="4" fillId="5" borderId="6" xfId="1" applyNumberFormat="1" applyFont="1" applyFill="1" applyBorder="1" applyAlignment="1">
      <alignment horizontal="center" vertical="top"/>
    </xf>
    <xf numFmtId="166" fontId="4" fillId="4" borderId="13" xfId="1" applyNumberFormat="1" applyFont="1" applyFill="1" applyBorder="1" applyAlignment="1">
      <alignment horizontal="center" vertical="top"/>
    </xf>
    <xf numFmtId="166" fontId="4" fillId="4" borderId="3" xfId="1" applyNumberFormat="1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37" fontId="4" fillId="4" borderId="3" xfId="1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166" fontId="4" fillId="4" borderId="14" xfId="1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left" vertical="top"/>
    </xf>
    <xf numFmtId="165" fontId="5" fillId="2" borderId="0" xfId="2" applyNumberFormat="1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166" fontId="5" fillId="2" borderId="8" xfId="1" applyNumberFormat="1" applyFont="1" applyFill="1" applyBorder="1" applyAlignment="1">
      <alignment vertical="top"/>
    </xf>
    <xf numFmtId="166" fontId="5" fillId="2" borderId="4" xfId="1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66" fontId="5" fillId="2" borderId="0" xfId="1" applyNumberFormat="1" applyFont="1" applyFill="1" applyBorder="1" applyAlignment="1">
      <alignment vertical="top"/>
    </xf>
    <xf numFmtId="166" fontId="5" fillId="2" borderId="5" xfId="1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/>
    </xf>
    <xf numFmtId="166" fontId="4" fillId="2" borderId="13" xfId="1" applyNumberFormat="1" applyFont="1" applyFill="1" applyBorder="1" applyAlignment="1">
      <alignment vertical="top"/>
    </xf>
    <xf numFmtId="166" fontId="4" fillId="2" borderId="3" xfId="1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166" fontId="4" fillId="2" borderId="11" xfId="1" applyNumberFormat="1" applyFont="1" applyFill="1" applyBorder="1" applyAlignment="1">
      <alignment vertical="top"/>
    </xf>
    <xf numFmtId="166" fontId="4" fillId="2" borderId="6" xfId="1" applyNumberFormat="1" applyFont="1" applyFill="1" applyBorder="1" applyAlignment="1">
      <alignment horizontal="center" vertical="top"/>
    </xf>
    <xf numFmtId="3" fontId="5" fillId="2" borderId="0" xfId="1" applyNumberFormat="1" applyFont="1" applyFill="1" applyBorder="1" applyAlignment="1">
      <alignment vertical="top"/>
    </xf>
    <xf numFmtId="3" fontId="5" fillId="2" borderId="0" xfId="1" applyNumberFormat="1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3" fontId="5" fillId="2" borderId="0" xfId="1" applyNumberFormat="1" applyFont="1" applyFill="1" applyBorder="1" applyAlignment="1">
      <alignment horizontal="left" vertical="top"/>
    </xf>
    <xf numFmtId="3" fontId="8" fillId="2" borderId="0" xfId="1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3" fontId="5" fillId="2" borderId="0" xfId="0" applyNumberFormat="1" applyFont="1" applyFill="1" applyAlignment="1">
      <alignment vertical="top"/>
    </xf>
    <xf numFmtId="1" fontId="5" fillId="2" borderId="0" xfId="0" applyNumberFormat="1" applyFont="1" applyFill="1" applyAlignment="1">
      <alignment vertical="top"/>
    </xf>
    <xf numFmtId="0" fontId="4" fillId="4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/>
    </xf>
    <xf numFmtId="0" fontId="11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9" fontId="5" fillId="2" borderId="0" xfId="1" applyNumberFormat="1" applyFont="1" applyFill="1" applyBorder="1" applyAlignment="1">
      <alignment horizontal="left"/>
    </xf>
    <xf numFmtId="166" fontId="5" fillId="2" borderId="0" xfId="1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 vertical="top" indent="1"/>
    </xf>
    <xf numFmtId="0" fontId="5" fillId="2" borderId="8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4" fillId="5" borderId="0" xfId="0" applyFont="1" applyFill="1" applyAlignment="1">
      <alignment horizontal="left" vertical="center"/>
    </xf>
    <xf numFmtId="49" fontId="4" fillId="5" borderId="0" xfId="1" applyNumberFormat="1" applyFont="1" applyFill="1" applyBorder="1" applyAlignment="1">
      <alignment horizontal="left"/>
    </xf>
    <xf numFmtId="166" fontId="4" fillId="5" borderId="0" xfId="1" applyNumberFormat="1" applyFont="1" applyFill="1" applyBorder="1" applyAlignment="1">
      <alignment horizontal="left"/>
    </xf>
    <xf numFmtId="168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166" fontId="5" fillId="2" borderId="0" xfId="1" applyNumberFormat="1" applyFont="1" applyFill="1" applyBorder="1" applyAlignment="1">
      <alignment horizontal="center" vertical="top"/>
    </xf>
    <xf numFmtId="166" fontId="4" fillId="2" borderId="13" xfId="1" applyNumberFormat="1" applyFont="1" applyFill="1" applyBorder="1" applyAlignment="1">
      <alignment horizontal="center" vertical="top"/>
    </xf>
    <xf numFmtId="37" fontId="5" fillId="2" borderId="5" xfId="1" applyNumberFormat="1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166" fontId="4" fillId="5" borderId="0" xfId="1" applyNumberFormat="1" applyFont="1" applyFill="1" applyBorder="1" applyAlignment="1">
      <alignment horizontal="center" vertical="top"/>
    </xf>
    <xf numFmtId="37" fontId="4" fillId="5" borderId="5" xfId="1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center" vertical="top"/>
    </xf>
    <xf numFmtId="3" fontId="5" fillId="6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2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center" vertical="top"/>
    </xf>
    <xf numFmtId="0" fontId="12" fillId="3" borderId="12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/>
    </xf>
    <xf numFmtId="0" fontId="12" fillId="3" borderId="14" xfId="0" applyFont="1" applyFill="1" applyBorder="1" applyAlignment="1">
      <alignment horizontal="center" vertical="top"/>
    </xf>
    <xf numFmtId="0" fontId="12" fillId="3" borderId="12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164" fontId="4" fillId="2" borderId="5" xfId="1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F242A"/>
      <color rgb="FF003875"/>
      <color rgb="FFBFD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s-ES" sz="1400" b="1" i="0" u="none" strike="noStrike" kern="1200" baseline="0">
                <a:solidFill>
                  <a:sysClr val="windowText" lastClr="000000"/>
                </a:solidFill>
                <a:effectLst/>
                <a:latin typeface="Poppins" panose="00000500000000000000" pitchFamily="2" charset="0"/>
                <a:ea typeface="+mn-ea"/>
                <a:cs typeface="Poppins" panose="00000500000000000000" pitchFamily="2" charset="0"/>
              </a:rPr>
              <a:t>PASAJEROS INTERNACIONALES</a:t>
            </a:r>
            <a:endParaRPr lang="en-US" sz="1400" b="1" i="0" u="none" strike="noStrike" kern="1200" baseline="0">
              <a:solidFill>
                <a:sysClr val="windowText" lastClr="000000"/>
              </a:solidFill>
              <a:effectLst/>
              <a:latin typeface="Poppins" panose="00000500000000000000" pitchFamily="2" charset="0"/>
              <a:ea typeface="+mn-ea"/>
              <a:cs typeface="Poppins" panose="00000500000000000000" pitchFamily="2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914453526819294"/>
          <c:y val="0.19688471877060401"/>
          <c:w val="0.87863324584426949"/>
          <c:h val="0.56385413602475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'Volumen de Pasajeros y Op.'!$V$158</c:f>
              <c:strCache>
                <c:ptCount val="1"/>
                <c:pt idx="0">
                  <c:v>AÑO 2026</c:v>
                </c:pt>
              </c:strCache>
            </c:strRef>
          </c:tx>
          <c:spPr>
            <a:solidFill>
              <a:srgbClr val="003875"/>
            </a:solidFill>
            <a:ln w="28575" cap="rnd" cmpd="sng" algn="ctr">
              <a:noFill/>
              <a:prstDash val="solid"/>
              <a:round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Op.'!$T$159:$T$166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Op.'!$V$159:$V$165</c:f>
              <c:numCache>
                <c:formatCode>#,##0</c:formatCode>
                <c:ptCount val="7"/>
                <c:pt idx="0">
                  <c:v>890764</c:v>
                </c:pt>
                <c:pt idx="1">
                  <c:v>207757</c:v>
                </c:pt>
                <c:pt idx="2">
                  <c:v>2144807</c:v>
                </c:pt>
                <c:pt idx="3">
                  <c:v>48719</c:v>
                </c:pt>
                <c:pt idx="4">
                  <c:v>377603</c:v>
                </c:pt>
                <c:pt idx="5">
                  <c:v>6562</c:v>
                </c:pt>
                <c:pt idx="6">
                  <c:v>41063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Op.'!$U$158</c:f>
              <c:strCache>
                <c:ptCount val="1"/>
                <c:pt idx="0">
                  <c:v>AÑO 2025</c:v>
                </c:pt>
              </c:strCache>
            </c:strRef>
          </c:tx>
          <c:spPr>
            <a:solidFill>
              <a:srgbClr val="BFDBFE"/>
            </a:solidFill>
            <a:ln w="28575" cap="rnd" cmpd="sng" algn="ctr">
              <a:noFill/>
              <a:prstDash val="solid"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Op.'!$T$159:$T$166</c:f>
              <c:strCache>
                <c:ptCount val="8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  <c:pt idx="7">
                  <c:v>Total</c:v>
                </c:pt>
              </c:strCache>
            </c:strRef>
          </c:cat>
          <c:val>
            <c:numRef>
              <c:f>'Volumen de Pasajeros y Op.'!$U$159:$U$165</c:f>
              <c:numCache>
                <c:formatCode>#,##0</c:formatCode>
                <c:ptCount val="7"/>
                <c:pt idx="0">
                  <c:v>829725</c:v>
                </c:pt>
                <c:pt idx="1">
                  <c:v>209012</c:v>
                </c:pt>
                <c:pt idx="2">
                  <c:v>1930396</c:v>
                </c:pt>
                <c:pt idx="3">
                  <c:v>61249</c:v>
                </c:pt>
                <c:pt idx="4">
                  <c:v>348695</c:v>
                </c:pt>
                <c:pt idx="5">
                  <c:v>6386</c:v>
                </c:pt>
                <c:pt idx="6">
                  <c:v>23962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17897856"/>
        <c:axId val="119407360"/>
      </c:barChart>
      <c:lineChart>
        <c:grouping val="percentStacked"/>
        <c:varyColors val="0"/>
        <c:ser>
          <c:idx val="2"/>
          <c:order val="2"/>
          <c:tx>
            <c:strRef>
              <c:f>'Volumen de Pasajeros y Op.'!$W$158</c:f>
              <c:strCache>
                <c:ptCount val="1"/>
                <c:pt idx="0">
                  <c:v>2026 VS 2025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elete val="1"/>
          </c:dLbls>
          <c:val>
            <c:numRef>
              <c:f>'Volumen de Pasajeros y Op.'!$W$159:$W$165</c:f>
              <c:numCache>
                <c:formatCode>\+#,##0;\-#,##0;\ #,##0</c:formatCode>
                <c:ptCount val="7"/>
                <c:pt idx="0">
                  <c:v>61039</c:v>
                </c:pt>
                <c:pt idx="1">
                  <c:v>-1255</c:v>
                </c:pt>
                <c:pt idx="2">
                  <c:v>214411</c:v>
                </c:pt>
                <c:pt idx="3">
                  <c:v>-12530</c:v>
                </c:pt>
                <c:pt idx="4">
                  <c:v>28908</c:v>
                </c:pt>
                <c:pt idx="5">
                  <c:v>176</c:v>
                </c:pt>
                <c:pt idx="6">
                  <c:v>17101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1A-480C-9F62-3177BAD913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897856"/>
        <c:axId val="119407360"/>
      </c:lineChart>
      <c:catAx>
        <c:axId val="11789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19407360"/>
        <c:crosses val="autoZero"/>
        <c:auto val="1"/>
        <c:lblAlgn val="ctr"/>
        <c:lblOffset val="100"/>
        <c:noMultiLvlLbl val="0"/>
      </c:catAx>
      <c:valAx>
        <c:axId val="1194073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897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0"/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txPr>
        <a:bodyPr/>
        <a:lstStyle/>
        <a:p>
          <a:pPr>
            <a:defRPr b="0"/>
          </a:pPr>
          <a:endParaRPr lang="en-US"/>
        </a:p>
      </c:txPr>
    </c:legend>
    <c:plotVisOnly val="1"/>
    <c:dispBlanksAs val="zero"/>
    <c:showDLblsOverMax val="0"/>
  </c:chart>
  <c:spPr>
    <a:noFill/>
    <a:ln w="952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Poppins" panose="00000500000000000000" pitchFamily="2" charset="0"/>
          <a:cs typeface="Poppins" panose="00000500000000000000" pitchFamily="2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s-DO" sz="1400" b="1" i="0" u="none" strike="noStrike" kern="1200" baseline="0">
                <a:solidFill>
                  <a:sysClr val="windowText" lastClr="000000"/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rPr>
              <a:t>OPERACIONES LLEGADA Y SALIDA</a:t>
            </a:r>
            <a:endParaRPr lang="en-US" sz="1400" b="1" i="0" u="none" strike="noStrike" kern="1200" baseline="0">
              <a:solidFill>
                <a:sysClr val="windowText" lastClr="000000"/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'Volumen de Pasajeros y Op.'!$V$142</c:f>
              <c:strCache>
                <c:ptCount val="1"/>
                <c:pt idx="0">
                  <c:v>AÑO 2026</c:v>
                </c:pt>
              </c:strCache>
            </c:strRef>
          </c:tx>
          <c:spPr>
            <a:solidFill>
              <a:srgbClr val="00387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Op.'!$T$143:$T$149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Op.'!$V$143:$V$149</c:f>
              <c:numCache>
                <c:formatCode>#,##0</c:formatCode>
                <c:ptCount val="7"/>
                <c:pt idx="0">
                  <c:v>6359</c:v>
                </c:pt>
                <c:pt idx="1">
                  <c:v>1348</c:v>
                </c:pt>
                <c:pt idx="2">
                  <c:v>13591</c:v>
                </c:pt>
                <c:pt idx="3">
                  <c:v>851</c:v>
                </c:pt>
                <c:pt idx="4">
                  <c:v>2647</c:v>
                </c:pt>
                <c:pt idx="5">
                  <c:v>600</c:v>
                </c:pt>
                <c:pt idx="6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5-4270-B3A5-DABE8410A02B}"/>
            </c:ext>
          </c:extLst>
        </c:ser>
        <c:ser>
          <c:idx val="0"/>
          <c:order val="1"/>
          <c:tx>
            <c:strRef>
              <c:f>'Volumen de Pasajeros y Op.'!$U$142</c:f>
              <c:strCache>
                <c:ptCount val="1"/>
                <c:pt idx="0">
                  <c:v>AÑO 2025</c:v>
                </c:pt>
              </c:strCache>
            </c:strRef>
          </c:tx>
          <c:spPr>
            <a:solidFill>
              <a:srgbClr val="BFDBF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Op.'!$T$143:$T$149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Op.'!$U$143:$U$149</c:f>
              <c:numCache>
                <c:formatCode>#,##0</c:formatCode>
                <c:ptCount val="7"/>
                <c:pt idx="0">
                  <c:v>6284</c:v>
                </c:pt>
                <c:pt idx="1">
                  <c:v>1373</c:v>
                </c:pt>
                <c:pt idx="2">
                  <c:v>12222</c:v>
                </c:pt>
                <c:pt idx="3">
                  <c:v>870</c:v>
                </c:pt>
                <c:pt idx="4">
                  <c:v>2541</c:v>
                </c:pt>
                <c:pt idx="5">
                  <c:v>590</c:v>
                </c:pt>
                <c:pt idx="6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5-4270-B3A5-DABE8410A0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"/>
        <c:axId val="117853184"/>
        <c:axId val="117854976"/>
      </c:barChart>
      <c:lineChart>
        <c:grouping val="percentStacked"/>
        <c:varyColors val="0"/>
        <c:ser>
          <c:idx val="1"/>
          <c:order val="2"/>
          <c:tx>
            <c:strRef>
              <c:f>'Volumen de Pasajeros y Op.'!$W$142</c:f>
              <c:strCache>
                <c:ptCount val="1"/>
                <c:pt idx="0">
                  <c:v>2026 VS 2025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elete val="1"/>
          </c:dLbls>
          <c:val>
            <c:numRef>
              <c:f>'Volumen de Pasajeros y Op.'!$W$143:$W$149</c:f>
              <c:numCache>
                <c:formatCode>\+#,##0;\-#,##0;\ #,##0</c:formatCode>
                <c:ptCount val="7"/>
                <c:pt idx="0">
                  <c:v>75</c:v>
                </c:pt>
                <c:pt idx="1">
                  <c:v>-25</c:v>
                </c:pt>
                <c:pt idx="2">
                  <c:v>1369</c:v>
                </c:pt>
                <c:pt idx="3">
                  <c:v>-19</c:v>
                </c:pt>
                <c:pt idx="4">
                  <c:v>106</c:v>
                </c:pt>
                <c:pt idx="5">
                  <c:v>10</c:v>
                </c:pt>
                <c:pt idx="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E5-4270-B3A5-DABE8410A0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853184"/>
        <c:axId val="117854976"/>
      </c:lineChart>
      <c:catAx>
        <c:axId val="117853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7854976"/>
        <c:crosses val="autoZero"/>
        <c:auto val="1"/>
        <c:lblAlgn val="ctr"/>
        <c:lblOffset val="100"/>
        <c:noMultiLvlLbl val="0"/>
      </c:catAx>
      <c:valAx>
        <c:axId val="117854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853184"/>
        <c:crosses val="autoZero"/>
        <c:crossBetween val="between"/>
      </c:valAx>
      <c:spPr>
        <a:noFill/>
      </c:spPr>
    </c:plotArea>
    <c:legend>
      <c:legendPos val="t"/>
      <c:legendEntry>
        <c:idx val="2"/>
        <c:delete val="1"/>
      </c:legendEntry>
      <c:overlay val="0"/>
    </c:legend>
    <c:plotVisOnly val="1"/>
    <c:dispBlanksAs val="gap"/>
    <c:showDLblsOverMax val="0"/>
  </c:chart>
  <c:spPr>
    <a:noFill/>
    <a:ln>
      <a:solidFill>
        <a:schemeClr val="bg1">
          <a:lumMod val="75000"/>
        </a:schemeClr>
      </a:solidFill>
    </a:ln>
  </c:spPr>
  <c:txPr>
    <a:bodyPr/>
    <a:lstStyle/>
    <a:p>
      <a:pPr>
        <a:defRPr sz="1100" b="0">
          <a:latin typeface="Poppins" panose="00000500000000000000" pitchFamily="2" charset="0"/>
          <a:cs typeface="Poppins" panose="00000500000000000000" pitchFamily="2" charset="0"/>
        </a:defRPr>
      </a:pPr>
      <a:endParaRPr lang="es-DO"/>
    </a:p>
  </c:txPr>
  <c:printSettings>
    <c:headerFooter>
      <c:oddHeader>&amp;C&amp;G
</c:oddHeader>
    </c:headerFooter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Op.'!$U$7</c:f>
              <c:strCache>
                <c:ptCount val="1"/>
                <c:pt idx="0">
                  <c:v>OPERACIONES</c:v>
                </c:pt>
              </c:strCache>
            </c:strRef>
          </c:tx>
          <c:spPr>
            <a:solidFill>
              <a:srgbClr val="0038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'Volumen de Pasajeros y Op.'!$T$8:$T$14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Op.'!$U$8:$U$14</c:f>
              <c:numCache>
                <c:formatCode>_-* #,##0\ _€_-;\-* #,##0\ _€_-;_-* "-"??\ _€_-;_-@_-</c:formatCode>
                <c:ptCount val="7"/>
                <c:pt idx="0">
                  <c:v>6359</c:v>
                </c:pt>
                <c:pt idx="1">
                  <c:v>1348</c:v>
                </c:pt>
                <c:pt idx="2">
                  <c:v>13591</c:v>
                </c:pt>
                <c:pt idx="3">
                  <c:v>851</c:v>
                </c:pt>
                <c:pt idx="4">
                  <c:v>2647</c:v>
                </c:pt>
                <c:pt idx="5">
                  <c:v>600</c:v>
                </c:pt>
                <c:pt idx="6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0-46B7-B95E-F05553B67A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10464896"/>
        <c:axId val="1010465256"/>
      </c:barChart>
      <c:catAx>
        <c:axId val="101046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10465256"/>
        <c:crosses val="autoZero"/>
        <c:auto val="1"/>
        <c:lblAlgn val="ctr"/>
        <c:lblOffset val="100"/>
        <c:noMultiLvlLbl val="0"/>
      </c:catAx>
      <c:valAx>
        <c:axId val="1010465256"/>
        <c:scaling>
          <c:orientation val="minMax"/>
        </c:scaling>
        <c:delete val="1"/>
        <c:axPos val="l"/>
        <c:numFmt formatCode="_-* #,##0\ _€_-;\-* #,##0\ _€_-;_-* &quot;-&quot;??\ _€_-;_-@_-" sourceLinked="1"/>
        <c:majorTickMark val="none"/>
        <c:minorTickMark val="none"/>
        <c:tickLblPos val="nextTo"/>
        <c:crossAx val="101046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Op.'!$T$15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387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87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64-4F60-9AE4-7C0CECF01A9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482596966854"/>
                      <c:h val="0.180555555555555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64-4F60-9AE4-7C0CECF01A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'Volumen de Pasajeros y Op.'!$T$15</c:f>
              <c:numCache>
                <c:formatCode>@</c:formatCode>
                <c:ptCount val="1"/>
                <c:pt idx="0">
                  <c:v>2026</c:v>
                </c:pt>
              </c:numCache>
            </c:numRef>
          </c:cat>
          <c:val>
            <c:numRef>
              <c:f>'Volumen de Pasajeros y Op.'!$U$15</c:f>
              <c:numCache>
                <c:formatCode>_-* #,##0\ _€_-;\-* #,##0\ _€_-;_-* "-"??\ _€_-;_-@_-</c:formatCode>
                <c:ptCount val="1"/>
                <c:pt idx="0">
                  <c:v>25719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4-4F60-9AE4-7C0CECF01A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10474976"/>
        <c:axId val="1010478216"/>
      </c:barChart>
      <c:catAx>
        <c:axId val="10104749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10478216"/>
        <c:crosses val="autoZero"/>
        <c:auto val="1"/>
        <c:lblAlgn val="ctr"/>
        <c:lblOffset val="100"/>
        <c:noMultiLvlLbl val="0"/>
      </c:catAx>
      <c:valAx>
        <c:axId val="1010478216"/>
        <c:scaling>
          <c:orientation val="minMax"/>
        </c:scaling>
        <c:delete val="1"/>
        <c:axPos val="l"/>
        <c:numFmt formatCode="_-* #,##0\ _€_-;\-* #,##0\ _€_-;_-* &quot;-&quot;??\ _€_-;_-@_-" sourceLinked="1"/>
        <c:majorTickMark val="none"/>
        <c:minorTickMark val="none"/>
        <c:tickLblPos val="nextTo"/>
        <c:crossAx val="101047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Op.'!$U$18</c:f>
              <c:strCache>
                <c:ptCount val="1"/>
                <c:pt idx="0">
                  <c:v>PASAJEROS</c:v>
                </c:pt>
              </c:strCache>
            </c:strRef>
          </c:tx>
          <c:spPr>
            <a:solidFill>
              <a:srgbClr val="00387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'Volumen de Pasajeros y Op.'!$T$19:$T$25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Op.'!$U$19:$U$25</c:f>
              <c:numCache>
                <c:formatCode>_-* #,##0\ _€_-;\-* #,##0\ _€_-;_-* "-"??\ _€_-;_-@_-</c:formatCode>
                <c:ptCount val="7"/>
                <c:pt idx="0">
                  <c:v>890764</c:v>
                </c:pt>
                <c:pt idx="1">
                  <c:v>207757</c:v>
                </c:pt>
                <c:pt idx="2">
                  <c:v>2144807</c:v>
                </c:pt>
                <c:pt idx="3">
                  <c:v>48719</c:v>
                </c:pt>
                <c:pt idx="4">
                  <c:v>377603</c:v>
                </c:pt>
                <c:pt idx="5">
                  <c:v>6562</c:v>
                </c:pt>
                <c:pt idx="6">
                  <c:v>41063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1-459B-9542-F074F21A41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10464896"/>
        <c:axId val="1010465256"/>
      </c:barChart>
      <c:catAx>
        <c:axId val="101046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10465256"/>
        <c:crosses val="autoZero"/>
        <c:auto val="1"/>
        <c:lblAlgn val="ctr"/>
        <c:lblOffset val="100"/>
        <c:noMultiLvlLbl val="0"/>
      </c:catAx>
      <c:valAx>
        <c:axId val="1010465256"/>
        <c:scaling>
          <c:orientation val="minMax"/>
        </c:scaling>
        <c:delete val="1"/>
        <c:axPos val="l"/>
        <c:numFmt formatCode="_-* #,##0\ _€_-;\-* #,##0\ _€_-;_-* &quot;-&quot;??\ _€_-;_-@_-" sourceLinked="1"/>
        <c:majorTickMark val="none"/>
        <c:minorTickMark val="none"/>
        <c:tickLblPos val="nextTo"/>
        <c:crossAx val="101046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7321144882472E-2"/>
          <c:y val="8.9289049128750672E-2"/>
          <c:w val="0.86682535771023506"/>
          <c:h val="0.76059373702353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Op.'!$T$26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003875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6482596966854"/>
                      <c:h val="0.180555555555555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06F-4990-837B-6D9F2911B1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'Volumen de Pasajeros y Op.'!$T$15</c:f>
              <c:numCache>
                <c:formatCode>@</c:formatCode>
                <c:ptCount val="1"/>
                <c:pt idx="0">
                  <c:v>2026</c:v>
                </c:pt>
              </c:numCache>
            </c:numRef>
          </c:cat>
          <c:val>
            <c:numRef>
              <c:f>'Volumen de Pasajeros y Op.'!$U$26</c:f>
              <c:numCache>
                <c:formatCode>_-* #,##0\ _€_-;\-* #,##0\ _€_-;_-* "-"??\ _€_-;_-@_-</c:formatCode>
                <c:ptCount val="1"/>
                <c:pt idx="0">
                  <c:v>3717275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F-4990-837B-6D9F2911B1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10474976"/>
        <c:axId val="1010478216"/>
      </c:barChart>
      <c:catAx>
        <c:axId val="101047497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endParaRPr lang="en-US"/>
          </a:p>
        </c:txPr>
        <c:crossAx val="1010478216"/>
        <c:crosses val="autoZero"/>
        <c:auto val="1"/>
        <c:lblAlgn val="ctr"/>
        <c:lblOffset val="100"/>
        <c:noMultiLvlLbl val="0"/>
      </c:catAx>
      <c:valAx>
        <c:axId val="1010478216"/>
        <c:scaling>
          <c:orientation val="minMax"/>
        </c:scaling>
        <c:delete val="1"/>
        <c:axPos val="l"/>
        <c:numFmt formatCode="_-* #,##0\ _€_-;\-* #,##0\ _€_-;_-* &quot;-&quot;??\ _€_-;_-@_-" sourceLinked="1"/>
        <c:majorTickMark val="none"/>
        <c:minorTickMark val="none"/>
        <c:tickLblPos val="nextTo"/>
        <c:crossAx val="101047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87086</xdr:colOff>
      <xdr:row>157</xdr:row>
      <xdr:rowOff>110836</xdr:rowOff>
    </xdr:from>
    <xdr:to>
      <xdr:col>17</xdr:col>
      <xdr:colOff>1009798</xdr:colOff>
      <xdr:row>176</xdr:row>
      <xdr:rowOff>163286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105834</xdr:colOff>
      <xdr:row>210</xdr:row>
      <xdr:rowOff>116417</xdr:rowOff>
    </xdr:from>
    <xdr:to>
      <xdr:col>17</xdr:col>
      <xdr:colOff>119744</xdr:colOff>
      <xdr:row>210</xdr:row>
      <xdr:rowOff>116418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id="{4979C45F-9223-4841-9776-DC1979F55A60}"/>
            </a:ext>
          </a:extLst>
        </xdr:cNvPr>
        <xdr:cNvCxnSpPr/>
      </xdr:nvCxnSpPr>
      <xdr:spPr>
        <a:xfrm>
          <a:off x="8725959" y="38168792"/>
          <a:ext cx="3290510" cy="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804333</xdr:colOff>
      <xdr:row>210</xdr:row>
      <xdr:rowOff>105833</xdr:rowOff>
    </xdr:from>
    <xdr:to>
      <xdr:col>12</xdr:col>
      <xdr:colOff>3327</xdr:colOff>
      <xdr:row>210</xdr:row>
      <xdr:rowOff>105834</xdr:rowOff>
    </xdr:to>
    <xdr:cxnSp macro="">
      <xdr:nvCxnSpPr>
        <xdr:cNvPr id="12" name="6 Conector recto">
          <a:extLst>
            <a:ext uri="{FF2B5EF4-FFF2-40B4-BE49-F238E27FC236}">
              <a16:creationId xmlns:a16="http://schemas.microsoft.com/office/drawing/2014/main" id="{46C5B8B4-8351-4263-8F32-FC0F67B3BD61}"/>
            </a:ext>
          </a:extLst>
        </xdr:cNvPr>
        <xdr:cNvCxnSpPr/>
      </xdr:nvCxnSpPr>
      <xdr:spPr>
        <a:xfrm>
          <a:off x="4509558" y="38158208"/>
          <a:ext cx="3294744" cy="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87086</xdr:colOff>
      <xdr:row>138</xdr:row>
      <xdr:rowOff>81643</xdr:rowOff>
    </xdr:from>
    <xdr:to>
      <xdr:col>17</xdr:col>
      <xdr:colOff>993322</xdr:colOff>
      <xdr:row>154</xdr:row>
      <xdr:rowOff>241123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43140E66-667D-4E3C-B37B-EEEBDD1F9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66598</xdr:colOff>
      <xdr:row>7</xdr:row>
      <xdr:rowOff>80683</xdr:rowOff>
    </xdr:from>
    <xdr:to>
      <xdr:col>17</xdr:col>
      <xdr:colOff>1031200</xdr:colOff>
      <xdr:row>15</xdr:row>
      <xdr:rowOff>254854</xdr:rowOff>
    </xdr:to>
    <xdr:graphicFrame macro="">
      <xdr:nvGraphicFramePr>
        <xdr:cNvPr id="186" name="Chart 1">
          <a:extLst>
            <a:ext uri="{FF2B5EF4-FFF2-40B4-BE49-F238E27FC236}">
              <a16:creationId xmlns:a16="http://schemas.microsoft.com/office/drawing/2014/main" id="{BC156B69-C295-9EF7-C58B-FCD1B0023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382280</xdr:colOff>
      <xdr:row>7</xdr:row>
      <xdr:rowOff>80681</xdr:rowOff>
    </xdr:from>
    <xdr:to>
      <xdr:col>3</xdr:col>
      <xdr:colOff>983171</xdr:colOff>
      <xdr:row>16</xdr:row>
      <xdr:rowOff>15366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2C0DA0-9D68-49D7-1960-148C8D263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66598</xdr:colOff>
      <xdr:row>18</xdr:row>
      <xdr:rowOff>21771</xdr:rowOff>
    </xdr:from>
    <xdr:to>
      <xdr:col>17</xdr:col>
      <xdr:colOff>1031200</xdr:colOff>
      <xdr:row>26</xdr:row>
      <xdr:rowOff>195943</xdr:rowOff>
    </xdr:to>
    <xdr:graphicFrame macro="">
      <xdr:nvGraphicFramePr>
        <xdr:cNvPr id="185" name="Chart 4">
          <a:extLst>
            <a:ext uri="{FF2B5EF4-FFF2-40B4-BE49-F238E27FC236}">
              <a16:creationId xmlns:a16="http://schemas.microsoft.com/office/drawing/2014/main" id="{3496C412-958E-49AD-B02F-23EFFDB7A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382280</xdr:colOff>
      <xdr:row>18</xdr:row>
      <xdr:rowOff>32655</xdr:rowOff>
    </xdr:from>
    <xdr:to>
      <xdr:col>3</xdr:col>
      <xdr:colOff>983171</xdr:colOff>
      <xdr:row>26</xdr:row>
      <xdr:rowOff>228598</xdr:rowOff>
    </xdr:to>
    <xdr:graphicFrame macro="">
      <xdr:nvGraphicFramePr>
        <xdr:cNvPr id="170" name="Chart 5">
          <a:extLst>
            <a:ext uri="{FF2B5EF4-FFF2-40B4-BE49-F238E27FC236}">
              <a16:creationId xmlns:a16="http://schemas.microsoft.com/office/drawing/2014/main" id="{CF06C518-56BD-4BE1-812C-2279ACF15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533169</xdr:colOff>
      <xdr:row>4</xdr:row>
      <xdr:rowOff>133408</xdr:rowOff>
    </xdr:from>
    <xdr:to>
      <xdr:col>3</xdr:col>
      <xdr:colOff>682436</xdr:colOff>
      <xdr:row>4</xdr:row>
      <xdr:rowOff>969420</xdr:rowOff>
    </xdr:to>
    <xdr:pic>
      <xdr:nvPicPr>
        <xdr:cNvPr id="169" name="Picture 3">
          <a:extLst>
            <a:ext uri="{FF2B5EF4-FFF2-40B4-BE49-F238E27FC236}">
              <a16:creationId xmlns:a16="http://schemas.microsoft.com/office/drawing/2014/main" id="{EEA61273-6B9E-19FA-3B74-31D416695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0349" y="1139248"/>
          <a:ext cx="1606592" cy="8264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ivisiondeEstadisticas/Documentos%20compartidos/Facturacion%20y%20Cobros/2026.xlsx" TargetMode="External"/><Relationship Id="rId2" Type="http://schemas.openxmlformats.org/officeDocument/2006/relationships/externalLinkPath" Target="https://idacgobdo.sharepoint.com/sites/DivisiondeEstadisticas/Documentos%20compartidos/Facturacion%20y%20Cobros/2026.xlsx" TargetMode="External"/><Relationship Id="rId1" Type="http://schemas.openxmlformats.org/officeDocument/2006/relationships/externalLinkPath" Target="/sites/DivisiondeEstadisticas/Documentos%20compartidos/Facturacion%20y%20Cobros/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eyenda"/>
      <sheetName val="Detail1"/>
      <sheetName val="Transparencia"/>
      <sheetName val="Comunicaciones Int-Ext"/>
      <sheetName val="Sheet1"/>
      <sheetName val="Check"/>
      <sheetName val="Sheet2"/>
      <sheetName val="Base (2)"/>
      <sheetName val="Base"/>
      <sheetName val="Sheet5"/>
    </sheetNames>
    <sheetDataSet>
      <sheetData sheetId="0"/>
      <sheetData sheetId="1"/>
      <sheetData sheetId="2">
        <row r="5">
          <cell r="AL5">
            <v>5</v>
          </cell>
        </row>
        <row r="6">
          <cell r="E6">
            <v>5</v>
          </cell>
          <cell r="T6">
            <v>4</v>
          </cell>
        </row>
        <row r="8">
          <cell r="AH8" t="str">
            <v>PrivadoLLegada</v>
          </cell>
          <cell r="AI8" t="str">
            <v>Privado</v>
          </cell>
          <cell r="AJ8" t="str">
            <v>LLegada</v>
          </cell>
          <cell r="AK8">
            <v>2667</v>
          </cell>
          <cell r="AL8">
            <v>2540</v>
          </cell>
        </row>
        <row r="9">
          <cell r="A9" t="str">
            <v>MDSDLLegada</v>
          </cell>
          <cell r="B9" t="str">
            <v>MDSD</v>
          </cell>
          <cell r="C9" t="str">
            <v>LLegada</v>
          </cell>
          <cell r="D9">
            <v>233104</v>
          </cell>
          <cell r="E9">
            <v>187702</v>
          </cell>
          <cell r="Q9" t="str">
            <v>MDSD</v>
          </cell>
          <cell r="R9" t="str">
            <v>MDSD</v>
          </cell>
          <cell r="S9">
            <v>3390</v>
          </cell>
          <cell r="T9">
            <v>2877</v>
          </cell>
          <cell r="AH9" t="str">
            <v>PrivadoSalida</v>
          </cell>
          <cell r="AI9" t="str">
            <v>Privado</v>
          </cell>
          <cell r="AJ9" t="str">
            <v>Salida</v>
          </cell>
          <cell r="AK9">
            <v>2839</v>
          </cell>
          <cell r="AL9">
            <v>2596</v>
          </cell>
        </row>
        <row r="10">
          <cell r="A10" t="str">
            <v>MDSDSalida</v>
          </cell>
          <cell r="B10" t="str">
            <v>MDSD</v>
          </cell>
          <cell r="C10" t="str">
            <v>Salida</v>
          </cell>
          <cell r="D10">
            <v>271538</v>
          </cell>
          <cell r="E10">
            <v>198244</v>
          </cell>
          <cell r="Q10" t="str">
            <v>MDPP</v>
          </cell>
          <cell r="R10" t="str">
            <v>MDPP</v>
          </cell>
          <cell r="S10">
            <v>621</v>
          </cell>
          <cell r="T10">
            <v>574</v>
          </cell>
          <cell r="AH10" t="str">
            <v>Total Privado</v>
          </cell>
          <cell r="AI10" t="str">
            <v>Total Privado</v>
          </cell>
          <cell r="AK10">
            <v>5506</v>
          </cell>
          <cell r="AL10">
            <v>5136</v>
          </cell>
        </row>
        <row r="11">
          <cell r="A11" t="str">
            <v>Total MDSD</v>
          </cell>
          <cell r="B11" t="str">
            <v>Total MDSD</v>
          </cell>
          <cell r="D11">
            <v>504642</v>
          </cell>
          <cell r="E11">
            <v>385946</v>
          </cell>
          <cell r="Q11" t="str">
            <v>MDPC</v>
          </cell>
          <cell r="R11" t="str">
            <v>MDPC</v>
          </cell>
          <cell r="S11">
            <v>6611</v>
          </cell>
          <cell r="T11">
            <v>6003</v>
          </cell>
          <cell r="AH11" t="str">
            <v>DomesticoLLegada</v>
          </cell>
          <cell r="AI11" t="str">
            <v>Domestico</v>
          </cell>
          <cell r="AJ11" t="str">
            <v>LLegada</v>
          </cell>
          <cell r="AK11">
            <v>53</v>
          </cell>
          <cell r="AL11">
            <v>53</v>
          </cell>
        </row>
        <row r="12">
          <cell r="A12" t="str">
            <v>MDPPLLegada</v>
          </cell>
          <cell r="B12" t="str">
            <v>MDPP</v>
          </cell>
          <cell r="C12" t="str">
            <v>LLegada</v>
          </cell>
          <cell r="D12">
            <v>48926</v>
          </cell>
          <cell r="E12">
            <v>48687</v>
          </cell>
          <cell r="Q12" t="str">
            <v>MDLR</v>
          </cell>
          <cell r="R12" t="str">
            <v>MDLR</v>
          </cell>
          <cell r="S12">
            <v>290</v>
          </cell>
          <cell r="T12">
            <v>241</v>
          </cell>
          <cell r="AH12" t="str">
            <v>DomesticoSalida</v>
          </cell>
          <cell r="AI12" t="str">
            <v>Domestico</v>
          </cell>
          <cell r="AJ12" t="str">
            <v>Salida</v>
          </cell>
          <cell r="AK12">
            <v>52</v>
          </cell>
          <cell r="AL12">
            <v>50</v>
          </cell>
        </row>
        <row r="13">
          <cell r="A13" t="str">
            <v>MDPPSalida</v>
          </cell>
          <cell r="B13" t="str">
            <v>MDPP</v>
          </cell>
          <cell r="C13" t="str">
            <v>Salida</v>
          </cell>
          <cell r="D13">
            <v>51224</v>
          </cell>
          <cell r="E13">
            <v>47473</v>
          </cell>
          <cell r="Q13" t="str">
            <v>MDST</v>
          </cell>
          <cell r="R13" t="str">
            <v>MDST</v>
          </cell>
          <cell r="S13">
            <v>1411</v>
          </cell>
          <cell r="T13">
            <v>1208</v>
          </cell>
          <cell r="AH13" t="str">
            <v>Total Domestico</v>
          </cell>
          <cell r="AI13" t="str">
            <v>Total Domestico</v>
          </cell>
          <cell r="AK13">
            <v>105</v>
          </cell>
          <cell r="AL13">
            <v>103</v>
          </cell>
        </row>
        <row r="14">
          <cell r="A14" t="str">
            <v>Total MDPP</v>
          </cell>
          <cell r="B14" t="str">
            <v>Total MDPP</v>
          </cell>
          <cell r="D14">
            <v>100150</v>
          </cell>
          <cell r="E14">
            <v>96160</v>
          </cell>
          <cell r="Q14" t="str">
            <v>MDJB</v>
          </cell>
          <cell r="R14" t="str">
            <v>MDJB</v>
          </cell>
          <cell r="S14">
            <v>105</v>
          </cell>
          <cell r="T14">
            <v>87</v>
          </cell>
          <cell r="AH14" t="str">
            <v>Carga RegularLLegada</v>
          </cell>
          <cell r="AI14" t="str">
            <v>Carga Regular</v>
          </cell>
          <cell r="AJ14" t="str">
            <v>LLegada</v>
          </cell>
          <cell r="AK14">
            <v>79</v>
          </cell>
          <cell r="AL14">
            <v>97</v>
          </cell>
        </row>
        <row r="15">
          <cell r="A15" t="str">
            <v>MDPCLLegada</v>
          </cell>
          <cell r="B15" t="str">
            <v>MDPC</v>
          </cell>
          <cell r="C15" t="str">
            <v>LLegada</v>
          </cell>
          <cell r="D15">
            <v>503254</v>
          </cell>
          <cell r="E15">
            <v>485075</v>
          </cell>
          <cell r="Q15" t="str">
            <v>MDCY</v>
          </cell>
          <cell r="R15" t="str">
            <v>MDCY</v>
          </cell>
          <cell r="S15">
            <v>130</v>
          </cell>
          <cell r="T15">
            <v>121</v>
          </cell>
          <cell r="AH15" t="str">
            <v>Carga RegularSalida</v>
          </cell>
          <cell r="AI15" t="str">
            <v>Carga Regular</v>
          </cell>
          <cell r="AJ15" t="str">
            <v>Salida</v>
          </cell>
          <cell r="AK15">
            <v>79</v>
          </cell>
          <cell r="AL15">
            <v>96</v>
          </cell>
        </row>
        <row r="16">
          <cell r="A16" t="str">
            <v>MDPCSalida</v>
          </cell>
          <cell r="B16" t="str">
            <v>MDPC</v>
          </cell>
          <cell r="C16" t="str">
            <v>Salida</v>
          </cell>
          <cell r="D16">
            <v>547241</v>
          </cell>
          <cell r="E16">
            <v>482832</v>
          </cell>
          <cell r="AH16" t="str">
            <v>Total Carga Regular</v>
          </cell>
          <cell r="AI16" t="str">
            <v>Total Carga Regular</v>
          </cell>
          <cell r="AK16">
            <v>158</v>
          </cell>
          <cell r="AL16">
            <v>193</v>
          </cell>
        </row>
        <row r="17">
          <cell r="A17" t="str">
            <v>Total MDPC</v>
          </cell>
          <cell r="B17" t="str">
            <v>Total MDPC</v>
          </cell>
          <cell r="D17">
            <v>1050495</v>
          </cell>
          <cell r="E17">
            <v>967907</v>
          </cell>
          <cell r="AH17" t="str">
            <v>Carga CharterLLegada</v>
          </cell>
          <cell r="AI17" t="str">
            <v>Carga Charter</v>
          </cell>
          <cell r="AJ17" t="str">
            <v>LLegada</v>
          </cell>
          <cell r="AK17">
            <v>133</v>
          </cell>
          <cell r="AL17">
            <v>161</v>
          </cell>
        </row>
        <row r="18">
          <cell r="A18" t="str">
            <v>MDLRLLegada</v>
          </cell>
          <cell r="B18" t="str">
            <v>MDLR</v>
          </cell>
          <cell r="C18" t="str">
            <v>LLegada</v>
          </cell>
          <cell r="D18">
            <v>11630</v>
          </cell>
          <cell r="E18">
            <v>9926</v>
          </cell>
          <cell r="AH18" t="str">
            <v>Carga CharterSalida</v>
          </cell>
          <cell r="AI18" t="str">
            <v>Carga Charter</v>
          </cell>
          <cell r="AJ18" t="str">
            <v>Salida</v>
          </cell>
          <cell r="AK18">
            <v>134</v>
          </cell>
          <cell r="AL18">
            <v>159</v>
          </cell>
        </row>
        <row r="19">
          <cell r="A19" t="str">
            <v>MDLRSalida</v>
          </cell>
          <cell r="B19" t="str">
            <v>MDLR</v>
          </cell>
          <cell r="C19" t="str">
            <v>Salida</v>
          </cell>
          <cell r="D19">
            <v>11442</v>
          </cell>
          <cell r="E19">
            <v>10326</v>
          </cell>
          <cell r="AH19" t="str">
            <v>Total Carga Charter</v>
          </cell>
          <cell r="AI19" t="str">
            <v>Total Carga Charter</v>
          </cell>
          <cell r="AK19">
            <v>267</v>
          </cell>
          <cell r="AL19">
            <v>320</v>
          </cell>
        </row>
        <row r="20">
          <cell r="A20" t="str">
            <v>Total MDLR</v>
          </cell>
          <cell r="B20" t="str">
            <v>Total MDLR</v>
          </cell>
          <cell r="D20">
            <v>23072</v>
          </cell>
          <cell r="E20">
            <v>20252</v>
          </cell>
          <cell r="AH20" t="str">
            <v>CharterLLegada</v>
          </cell>
          <cell r="AI20" t="str">
            <v>Charter</v>
          </cell>
          <cell r="AJ20" t="str">
            <v>LLegada</v>
          </cell>
          <cell r="AK20">
            <v>533</v>
          </cell>
          <cell r="AL20">
            <v>490</v>
          </cell>
        </row>
        <row r="21">
          <cell r="A21" t="str">
            <v>MDSTLLegada</v>
          </cell>
          <cell r="B21" t="str">
            <v>MDST</v>
          </cell>
          <cell r="C21" t="str">
            <v>LLegada</v>
          </cell>
          <cell r="D21">
            <v>94134</v>
          </cell>
          <cell r="E21">
            <v>84496</v>
          </cell>
          <cell r="AH21" t="str">
            <v>CharterSalida</v>
          </cell>
          <cell r="AI21" t="str">
            <v>Charter</v>
          </cell>
          <cell r="AJ21" t="str">
            <v>Salida</v>
          </cell>
          <cell r="AK21">
            <v>538</v>
          </cell>
          <cell r="AL21">
            <v>492</v>
          </cell>
        </row>
        <row r="22">
          <cell r="A22" t="str">
            <v>MDSTSalida</v>
          </cell>
          <cell r="B22" t="str">
            <v>MDST</v>
          </cell>
          <cell r="C22" t="str">
            <v>Salida</v>
          </cell>
          <cell r="D22">
            <v>112319</v>
          </cell>
          <cell r="E22">
            <v>86495</v>
          </cell>
          <cell r="AH22" t="str">
            <v>Total Charter</v>
          </cell>
          <cell r="AI22" t="str">
            <v>Total Charter</v>
          </cell>
          <cell r="AK22">
            <v>1071</v>
          </cell>
          <cell r="AL22">
            <v>982</v>
          </cell>
        </row>
        <row r="23">
          <cell r="A23" t="str">
            <v>Total MDST</v>
          </cell>
          <cell r="B23" t="str">
            <v>Total MDST</v>
          </cell>
          <cell r="D23">
            <v>206453</v>
          </cell>
          <cell r="E23">
            <v>170991</v>
          </cell>
          <cell r="AH23" t="str">
            <v>Escala TecnicaSalida</v>
          </cell>
          <cell r="AI23" t="str">
            <v>Escala Tecnica</v>
          </cell>
          <cell r="AJ23" t="str">
            <v>Salida</v>
          </cell>
          <cell r="AK23"/>
          <cell r="AL23">
            <v>4</v>
          </cell>
        </row>
        <row r="24">
          <cell r="A24" t="str">
            <v>MDJBLLegada</v>
          </cell>
          <cell r="B24" t="str">
            <v>MDJB</v>
          </cell>
          <cell r="C24" t="str">
            <v>LLegada</v>
          </cell>
          <cell r="D24">
            <v>1626</v>
          </cell>
          <cell r="E24">
            <v>1262</v>
          </cell>
          <cell r="AH24" t="str">
            <v>Total Escala Tecnica</v>
          </cell>
          <cell r="AI24" t="str">
            <v>Total Escala Tecnica</v>
          </cell>
          <cell r="AK24"/>
          <cell r="AL24">
            <v>4</v>
          </cell>
        </row>
        <row r="25">
          <cell r="A25" t="str">
            <v>MDJBSalida</v>
          </cell>
          <cell r="B25" t="str">
            <v>MDJB</v>
          </cell>
          <cell r="C25" t="str">
            <v>Salida</v>
          </cell>
          <cell r="D25">
            <v>1879</v>
          </cell>
          <cell r="E25">
            <v>1136</v>
          </cell>
          <cell r="AH25" t="str">
            <v>LocalLLegada</v>
          </cell>
          <cell r="AI25" t="str">
            <v>Local</v>
          </cell>
          <cell r="AJ25" t="str">
            <v>LLegada</v>
          </cell>
          <cell r="AK25">
            <v>1</v>
          </cell>
          <cell r="AL25">
            <v>1</v>
          </cell>
        </row>
        <row r="26">
          <cell r="A26" t="str">
            <v>Total MDJB</v>
          </cell>
          <cell r="B26" t="str">
            <v>Total MDJB</v>
          </cell>
          <cell r="D26">
            <v>3505</v>
          </cell>
          <cell r="E26">
            <v>2398</v>
          </cell>
          <cell r="AH26" t="str">
            <v>LocalSalida</v>
          </cell>
          <cell r="AI26" t="str">
            <v>Local</v>
          </cell>
          <cell r="AJ26" t="str">
            <v>Salida</v>
          </cell>
          <cell r="AK26">
            <v>1</v>
          </cell>
          <cell r="AL26">
            <v>1</v>
          </cell>
        </row>
        <row r="27">
          <cell r="A27" t="str">
            <v>MDCYLLegada</v>
          </cell>
          <cell r="B27" t="str">
            <v>MDCY</v>
          </cell>
          <cell r="C27" t="str">
            <v>LLegada</v>
          </cell>
          <cell r="D27">
            <v>10881</v>
          </cell>
          <cell r="E27">
            <v>11173</v>
          </cell>
          <cell r="AH27" t="str">
            <v>Total Local</v>
          </cell>
          <cell r="AI27" t="str">
            <v>Total Local</v>
          </cell>
          <cell r="AK27">
            <v>2</v>
          </cell>
          <cell r="AL27">
            <v>2</v>
          </cell>
        </row>
        <row r="28">
          <cell r="A28" t="str">
            <v>MDCYSalida</v>
          </cell>
          <cell r="B28" t="str">
            <v>MDCY</v>
          </cell>
          <cell r="C28" t="str">
            <v>Salida</v>
          </cell>
          <cell r="D28">
            <v>9389</v>
          </cell>
          <cell r="E28">
            <v>9426</v>
          </cell>
          <cell r="AH28" t="str">
            <v>MilitarLLegada</v>
          </cell>
          <cell r="AI28" t="str">
            <v>Militar</v>
          </cell>
          <cell r="AJ28" t="str">
            <v>LLegada</v>
          </cell>
          <cell r="AK28">
            <v>314</v>
          </cell>
          <cell r="AL28">
            <v>246</v>
          </cell>
        </row>
        <row r="29">
          <cell r="A29" t="str">
            <v>Total MDCY</v>
          </cell>
          <cell r="B29" t="str">
            <v>Total MDCY</v>
          </cell>
          <cell r="D29">
            <v>20270</v>
          </cell>
          <cell r="E29">
            <v>20599</v>
          </cell>
          <cell r="AH29" t="str">
            <v>MilitarSalida</v>
          </cell>
          <cell r="AI29" t="str">
            <v>Militar</v>
          </cell>
          <cell r="AJ29" t="str">
            <v>Salida</v>
          </cell>
          <cell r="AK29">
            <v>375</v>
          </cell>
          <cell r="AL29">
            <v>323</v>
          </cell>
        </row>
        <row r="30">
          <cell r="B30" t="str">
            <v>Total</v>
          </cell>
          <cell r="D30">
            <v>1908587</v>
          </cell>
          <cell r="E30">
            <v>1664253</v>
          </cell>
          <cell r="AH30" t="str">
            <v>Total Militar</v>
          </cell>
          <cell r="AI30" t="str">
            <v>Total Militar</v>
          </cell>
          <cell r="AK30">
            <v>689</v>
          </cell>
          <cell r="AL30">
            <v>569</v>
          </cell>
        </row>
        <row r="31">
          <cell r="AH31" t="str">
            <v>RegularLLegada</v>
          </cell>
          <cell r="AI31" t="str">
            <v>Regular</v>
          </cell>
          <cell r="AJ31" t="str">
            <v>LLegada</v>
          </cell>
          <cell r="AK31">
            <v>6280</v>
          </cell>
          <cell r="AL31">
            <v>5555</v>
          </cell>
        </row>
        <row r="32">
          <cell r="AH32" t="str">
            <v>RegularSalida</v>
          </cell>
          <cell r="AI32" t="str">
            <v>Regular</v>
          </cell>
          <cell r="AJ32" t="str">
            <v>Salida</v>
          </cell>
          <cell r="AK32">
            <v>6278</v>
          </cell>
          <cell r="AL32">
            <v>5556</v>
          </cell>
        </row>
        <row r="33">
          <cell r="AH33" t="str">
            <v>Total Regular</v>
          </cell>
          <cell r="AI33" t="str">
            <v>Total Regular</v>
          </cell>
          <cell r="AK33">
            <v>12558</v>
          </cell>
          <cell r="AL33">
            <v>11111</v>
          </cell>
        </row>
        <row r="34">
          <cell r="AH34" t="str">
            <v>SobrevueloLLegada</v>
          </cell>
          <cell r="AI34" t="str">
            <v>Sobrevuelo</v>
          </cell>
          <cell r="AJ34" t="str">
            <v>LLegada</v>
          </cell>
          <cell r="AK34">
            <v>36</v>
          </cell>
          <cell r="AL34">
            <v>55</v>
          </cell>
        </row>
        <row r="35">
          <cell r="AH35" t="str">
            <v>SobrevueloSalida</v>
          </cell>
          <cell r="AI35" t="str">
            <v>Sobrevuelo</v>
          </cell>
          <cell r="AJ35" t="str">
            <v>Salida</v>
          </cell>
          <cell r="AK35">
            <v>57</v>
          </cell>
          <cell r="AL35">
            <v>69</v>
          </cell>
        </row>
        <row r="36">
          <cell r="AH36" t="str">
            <v>Total Sobrevuelo</v>
          </cell>
          <cell r="AI36" t="str">
            <v>Total Sobrevuelo</v>
          </cell>
          <cell r="AK36">
            <v>93</v>
          </cell>
          <cell r="AL36">
            <v>124</v>
          </cell>
        </row>
        <row r="37">
          <cell r="AH37" t="str">
            <v>Toque TecnicoLLegada</v>
          </cell>
          <cell r="AI37" t="str">
            <v>Toque Tecnico</v>
          </cell>
          <cell r="AJ37" t="str">
            <v>LLegada</v>
          </cell>
          <cell r="AK37">
            <v>13</v>
          </cell>
          <cell r="AL37">
            <v>12</v>
          </cell>
        </row>
        <row r="38">
          <cell r="AH38" t="str">
            <v>Toque TecnicoSalida</v>
          </cell>
          <cell r="AI38" t="str">
            <v>Toque Tecnico</v>
          </cell>
          <cell r="AJ38" t="str">
            <v>Salida</v>
          </cell>
          <cell r="AK38">
            <v>7</v>
          </cell>
          <cell r="AL38">
            <v>10</v>
          </cell>
        </row>
        <row r="39">
          <cell r="AH39" t="str">
            <v>Total Toque Tecnico</v>
          </cell>
          <cell r="AI39" t="str">
            <v>Total Toque Tecnico</v>
          </cell>
          <cell r="AK39">
            <v>20</v>
          </cell>
          <cell r="AL39">
            <v>22</v>
          </cell>
        </row>
        <row r="40">
          <cell r="AH40"/>
          <cell r="AI40" t="str">
            <v>Total general</v>
          </cell>
          <cell r="AK40">
            <v>20469</v>
          </cell>
          <cell r="AL40">
            <v>18566</v>
          </cell>
        </row>
        <row r="45">
          <cell r="E45">
            <v>5</v>
          </cell>
          <cell r="T45">
            <v>4</v>
          </cell>
        </row>
        <row r="46">
          <cell r="B46" t="str">
            <v>Sum of Cant. pasajeros</v>
          </cell>
          <cell r="D46" t="str">
            <v>Months (Fecha.)</v>
          </cell>
        </row>
        <row r="47">
          <cell r="A47" t="str">
            <v>Llave</v>
          </cell>
          <cell r="B47" t="str">
            <v>Aerop.</v>
          </cell>
          <cell r="C47" t="str">
            <v>Llegada/Salida</v>
          </cell>
          <cell r="D47" t="str">
            <v>ene</v>
          </cell>
          <cell r="E47" t="str">
            <v>feb</v>
          </cell>
        </row>
        <row r="48">
          <cell r="A48" t="str">
            <v>MDSDLLegada</v>
          </cell>
          <cell r="B48" t="str">
            <v>MDSD</v>
          </cell>
          <cell r="C48" t="str">
            <v>LLegada</v>
          </cell>
          <cell r="D48">
            <v>33</v>
          </cell>
          <cell r="E48">
            <v>32</v>
          </cell>
          <cell r="Q48" t="str">
            <v>MDSD</v>
          </cell>
          <cell r="R48" t="str">
            <v>MDSD</v>
          </cell>
          <cell r="S48">
            <v>47</v>
          </cell>
          <cell r="T48">
            <v>45</v>
          </cell>
        </row>
        <row r="49">
          <cell r="A49" t="str">
            <v>MDSDSalida</v>
          </cell>
          <cell r="B49" t="str">
            <v>MDSD</v>
          </cell>
          <cell r="C49" t="str">
            <v>Salida</v>
          </cell>
          <cell r="D49">
            <v>57</v>
          </cell>
          <cell r="E49">
            <v>54</v>
          </cell>
          <cell r="Q49" t="str">
            <v>MDPP</v>
          </cell>
          <cell r="R49" t="str">
            <v>MDPP</v>
          </cell>
          <cell r="S49">
            <v>69</v>
          </cell>
          <cell r="T49">
            <v>84</v>
          </cell>
        </row>
        <row r="50">
          <cell r="A50" t="str">
            <v>Total MDSD</v>
          </cell>
          <cell r="B50" t="str">
            <v>Total MDSD</v>
          </cell>
          <cell r="D50">
            <v>90</v>
          </cell>
          <cell r="E50">
            <v>86</v>
          </cell>
          <cell r="Q50" t="str">
            <v>MDPC</v>
          </cell>
          <cell r="R50" t="str">
            <v>MDPC</v>
          </cell>
          <cell r="S50">
            <v>488</v>
          </cell>
          <cell r="T50">
            <v>490</v>
          </cell>
        </row>
        <row r="51">
          <cell r="A51" t="str">
            <v>MDPPLLegada</v>
          </cell>
          <cell r="B51" t="str">
            <v>MDPP</v>
          </cell>
          <cell r="C51" t="str">
            <v>LLegada</v>
          </cell>
          <cell r="D51">
            <v>2877</v>
          </cell>
          <cell r="E51">
            <v>2754</v>
          </cell>
          <cell r="Q51" t="str">
            <v>MDLR</v>
          </cell>
          <cell r="R51" t="str">
            <v>MDLR</v>
          </cell>
          <cell r="S51">
            <v>201</v>
          </cell>
          <cell r="T51">
            <v>119</v>
          </cell>
        </row>
        <row r="52">
          <cell r="A52" t="str">
            <v>MDPPSalida</v>
          </cell>
          <cell r="B52" t="str">
            <v>MDPP</v>
          </cell>
          <cell r="C52" t="str">
            <v>Salida</v>
          </cell>
          <cell r="D52">
            <v>3076</v>
          </cell>
          <cell r="E52">
            <v>2740</v>
          </cell>
          <cell r="Q52" t="str">
            <v>MDST</v>
          </cell>
          <cell r="R52" t="str">
            <v>MDST</v>
          </cell>
          <cell r="S52">
            <v>18</v>
          </cell>
          <cell r="T52">
            <v>10</v>
          </cell>
        </row>
        <row r="53">
          <cell r="A53" t="str">
            <v>Total MDPP</v>
          </cell>
          <cell r="B53" t="str">
            <v>Total MDPP</v>
          </cell>
          <cell r="D53">
            <v>5953</v>
          </cell>
          <cell r="E53">
            <v>5494</v>
          </cell>
          <cell r="Q53" t="str">
            <v>MDJB</v>
          </cell>
          <cell r="R53" t="str">
            <v>MDJB</v>
          </cell>
          <cell r="S53">
            <v>209</v>
          </cell>
          <cell r="T53">
            <v>199</v>
          </cell>
        </row>
        <row r="54">
          <cell r="A54" t="str">
            <v>MDPCLLegada</v>
          </cell>
          <cell r="B54" t="str">
            <v>MDPC</v>
          </cell>
          <cell r="C54" t="str">
            <v>LLegada</v>
          </cell>
          <cell r="D54">
            <v>29817</v>
          </cell>
          <cell r="E54">
            <v>32471</v>
          </cell>
          <cell r="Q54" t="str">
            <v>MDCY</v>
          </cell>
          <cell r="R54" t="str">
            <v>MDCY</v>
          </cell>
          <cell r="S54">
            <v>37</v>
          </cell>
          <cell r="T54">
            <v>35</v>
          </cell>
        </row>
        <row r="55">
          <cell r="A55" t="str">
            <v>MDPCSalida</v>
          </cell>
          <cell r="B55" t="str">
            <v>MDPC</v>
          </cell>
          <cell r="C55" t="str">
            <v>Salida</v>
          </cell>
          <cell r="D55">
            <v>31143</v>
          </cell>
          <cell r="E55">
            <v>32885</v>
          </cell>
          <cell r="Q55" t="str">
            <v>Total</v>
          </cell>
          <cell r="R55" t="str">
            <v>Total</v>
          </cell>
          <cell r="S55">
            <v>1069</v>
          </cell>
          <cell r="T55">
            <v>982</v>
          </cell>
        </row>
        <row r="56">
          <cell r="A56" t="str">
            <v>Total MDPC</v>
          </cell>
          <cell r="B56" t="str">
            <v>Total MDPC</v>
          </cell>
          <cell r="D56">
            <v>60960</v>
          </cell>
          <cell r="E56">
            <v>65356</v>
          </cell>
        </row>
        <row r="57">
          <cell r="A57" t="str">
            <v>MDLRLLegada</v>
          </cell>
          <cell r="B57" t="str">
            <v>MDLR</v>
          </cell>
          <cell r="C57" t="str">
            <v>LLegada</v>
          </cell>
          <cell r="D57">
            <v>1060</v>
          </cell>
          <cell r="E57">
            <v>935</v>
          </cell>
        </row>
        <row r="58">
          <cell r="A58" t="str">
            <v>MDLRSalida</v>
          </cell>
          <cell r="B58" t="str">
            <v>MDLR</v>
          </cell>
          <cell r="C58" t="str">
            <v>Salida</v>
          </cell>
          <cell r="D58">
            <v>1785</v>
          </cell>
          <cell r="E58">
            <v>1615</v>
          </cell>
        </row>
        <row r="59">
          <cell r="A59" t="str">
            <v>Total MDLR</v>
          </cell>
          <cell r="B59" t="str">
            <v>Total MDLR</v>
          </cell>
          <cell r="D59">
            <v>2845</v>
          </cell>
          <cell r="E59">
            <v>2550</v>
          </cell>
        </row>
        <row r="60">
          <cell r="A60" t="str">
            <v>MDSTLLegada</v>
          </cell>
          <cell r="B60" t="str">
            <v>MDST</v>
          </cell>
          <cell r="C60" t="str">
            <v>LLegada</v>
          </cell>
          <cell r="D60">
            <v>20</v>
          </cell>
          <cell r="E60">
            <v>66</v>
          </cell>
        </row>
        <row r="61">
          <cell r="A61" t="str">
            <v>MDSTSalida</v>
          </cell>
          <cell r="B61" t="str">
            <v>MDST</v>
          </cell>
          <cell r="C61" t="str">
            <v>Salida</v>
          </cell>
          <cell r="D61">
            <v>18</v>
          </cell>
          <cell r="E61">
            <v>55</v>
          </cell>
        </row>
        <row r="62">
          <cell r="A62" t="str">
            <v>Total MDST</v>
          </cell>
          <cell r="B62" t="str">
            <v>Total MDST</v>
          </cell>
          <cell r="D62">
            <v>38</v>
          </cell>
          <cell r="E62">
            <v>121</v>
          </cell>
        </row>
        <row r="63">
          <cell r="A63" t="str">
            <v>MDJBLLegada</v>
          </cell>
          <cell r="B63" t="str">
            <v>MDJB</v>
          </cell>
          <cell r="C63" t="str">
            <v>LLegada</v>
          </cell>
          <cell r="D63">
            <v>151</v>
          </cell>
          <cell r="E63">
            <v>165</v>
          </cell>
        </row>
        <row r="64">
          <cell r="A64" t="str">
            <v>MDJBSalida</v>
          </cell>
          <cell r="B64" t="str">
            <v>MDJB</v>
          </cell>
          <cell r="C64" t="str">
            <v>Salida</v>
          </cell>
          <cell r="D64">
            <v>152</v>
          </cell>
          <cell r="E64">
            <v>191</v>
          </cell>
        </row>
        <row r="65">
          <cell r="A65" t="str">
            <v>Total MDJB</v>
          </cell>
          <cell r="B65" t="str">
            <v>Total MDJB</v>
          </cell>
          <cell r="D65">
            <v>303</v>
          </cell>
          <cell r="E65">
            <v>356</v>
          </cell>
        </row>
        <row r="66">
          <cell r="A66" t="str">
            <v>MDCYLLegada</v>
          </cell>
          <cell r="B66" t="str">
            <v>MDCY</v>
          </cell>
          <cell r="C66" t="str">
            <v>LLegada</v>
          </cell>
          <cell r="D66">
            <v>73</v>
          </cell>
          <cell r="E66">
            <v>27</v>
          </cell>
        </row>
        <row r="67">
          <cell r="A67" t="str">
            <v>MDCYSalida</v>
          </cell>
          <cell r="B67" t="str">
            <v>MDCY</v>
          </cell>
          <cell r="C67" t="str">
            <v>Salida</v>
          </cell>
          <cell r="D67">
            <v>32</v>
          </cell>
          <cell r="E67">
            <v>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Green Yellow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H221"/>
  <sheetViews>
    <sheetView showGridLines="0" tabSelected="1" showRuler="0" topLeftCell="B197" zoomScale="85" zoomScaleNormal="85" zoomScaleSheetLayoutView="85" zoomScalePageLayoutView="55" workbookViewId="0">
      <selection activeCell="C180" sqref="C180:R202"/>
    </sheetView>
  </sheetViews>
  <sheetFormatPr baseColWidth="10" defaultColWidth="11.42578125" defaultRowHeight="19.5" outlineLevelCol="1" x14ac:dyDescent="0.55000000000000004"/>
  <cols>
    <col min="1" max="1" width="11.7109375" style="1" hidden="1" customWidth="1" outlineLevel="1"/>
    <col min="2" max="2" width="4.28515625" style="1" customWidth="1" collapsed="1"/>
    <col min="3" max="3" width="21.85546875" style="18" customWidth="1"/>
    <col min="4" max="4" width="14.42578125" style="18" bestFit="1" customWidth="1"/>
    <col min="5" max="5" width="1.42578125" style="18" customWidth="1"/>
    <col min="6" max="6" width="15.140625" style="18" bestFit="1" customWidth="1"/>
    <col min="7" max="7" width="15" style="18" bestFit="1" customWidth="1"/>
    <col min="8" max="8" width="13.140625" style="18" customWidth="1"/>
    <col min="9" max="9" width="14.28515625" style="18" bestFit="1" customWidth="1"/>
    <col min="10" max="13" width="8.7109375" style="18" bestFit="1" customWidth="1"/>
    <col min="14" max="14" width="14.42578125" style="18" bestFit="1" customWidth="1"/>
    <col min="15" max="15" width="8.7109375" style="18" bestFit="1" customWidth="1"/>
    <col min="16" max="16" width="12.5703125" style="18" bestFit="1" customWidth="1"/>
    <col min="17" max="17" width="10.140625" style="18" bestFit="1" customWidth="1"/>
    <col min="18" max="18" width="16.28515625" style="19" bestFit="1" customWidth="1"/>
    <col min="19" max="19" width="12.28515625" style="2" customWidth="1"/>
    <col min="20" max="20" width="16.28515625" style="2" bestFit="1" customWidth="1"/>
    <col min="21" max="23" width="18.42578125" style="2" bestFit="1" customWidth="1"/>
    <col min="24" max="24" width="10.42578125" style="2" bestFit="1" customWidth="1"/>
    <col min="25" max="26" width="13.85546875" style="2" bestFit="1" customWidth="1"/>
    <col min="27" max="27" width="13.7109375" style="2" bestFit="1" customWidth="1"/>
    <col min="28" max="31" width="8.7109375" style="2" bestFit="1" customWidth="1"/>
    <col min="32" max="32" width="14.140625" style="2" bestFit="1" customWidth="1"/>
    <col min="33" max="16384" width="11.42578125" style="2"/>
  </cols>
  <sheetData>
    <row r="5" spans="3:32" ht="81.599999999999994" customHeight="1" x14ac:dyDescent="0.55000000000000004">
      <c r="C5" s="101" t="s">
        <v>75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T5"/>
      <c r="U5"/>
      <c r="V5"/>
      <c r="W5"/>
      <c r="X5"/>
      <c r="Y5"/>
      <c r="Z5"/>
      <c r="AA5"/>
      <c r="AB5"/>
      <c r="AC5"/>
      <c r="AD5"/>
      <c r="AE5"/>
      <c r="AF5"/>
    </row>
    <row r="6" spans="3:32" ht="10.9" customHeight="1" x14ac:dyDescent="0.55000000000000004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T6"/>
      <c r="U6"/>
      <c r="V6"/>
      <c r="W6"/>
      <c r="X6"/>
      <c r="Y6"/>
      <c r="Z6"/>
      <c r="AA6"/>
      <c r="AB6"/>
      <c r="AC6"/>
      <c r="AD6"/>
      <c r="AE6"/>
      <c r="AF6"/>
    </row>
    <row r="7" spans="3:32" x14ac:dyDescent="0.55000000000000004">
      <c r="C7" s="106" t="s">
        <v>77</v>
      </c>
      <c r="D7" s="106"/>
      <c r="E7" s="22"/>
      <c r="F7" s="106" t="s">
        <v>76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T7" s="82" t="s">
        <v>61</v>
      </c>
      <c r="U7" s="82" t="s">
        <v>15</v>
      </c>
      <c r="V7"/>
      <c r="W7"/>
      <c r="X7"/>
      <c r="Y7"/>
      <c r="Z7"/>
      <c r="AA7"/>
      <c r="AB7"/>
      <c r="AC7"/>
      <c r="AD7"/>
      <c r="AE7"/>
      <c r="AF7"/>
    </row>
    <row r="8" spans="3:32" ht="21.75" x14ac:dyDescent="0.55000000000000004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T8" s="77" t="s">
        <v>17</v>
      </c>
      <c r="U8" s="78">
        <f>+R53+R99</f>
        <v>6359</v>
      </c>
      <c r="V8"/>
      <c r="W8"/>
      <c r="X8"/>
      <c r="Y8"/>
      <c r="Z8"/>
      <c r="AA8"/>
      <c r="AB8"/>
      <c r="AC8"/>
      <c r="AD8"/>
      <c r="AE8"/>
      <c r="AF8"/>
    </row>
    <row r="9" spans="3:32" ht="21.75" x14ac:dyDescent="0.5500000000000000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T9" s="77" t="s">
        <v>18</v>
      </c>
      <c r="U9" s="78">
        <f>+R59+R105</f>
        <v>1348</v>
      </c>
      <c r="V9"/>
      <c r="W9"/>
      <c r="X9"/>
      <c r="Y9"/>
      <c r="Z9"/>
      <c r="AA9"/>
      <c r="AB9"/>
      <c r="AC9"/>
      <c r="AD9"/>
      <c r="AE9"/>
      <c r="AF9"/>
    </row>
    <row r="10" spans="3:32" ht="21.75" x14ac:dyDescent="0.5500000000000000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T10" s="77" t="s">
        <v>19</v>
      </c>
      <c r="U10" s="78">
        <f>+R65+R111</f>
        <v>13591</v>
      </c>
      <c r="V10"/>
      <c r="W10"/>
      <c r="X10"/>
      <c r="Y10"/>
      <c r="Z10"/>
      <c r="AA10"/>
      <c r="AB10"/>
      <c r="AC10"/>
      <c r="AD10"/>
      <c r="AE10"/>
      <c r="AF10"/>
    </row>
    <row r="11" spans="3:32" ht="21.75" x14ac:dyDescent="0.5500000000000000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T11" s="77" t="s">
        <v>20</v>
      </c>
      <c r="U11" s="78">
        <f>+R71+R117</f>
        <v>851</v>
      </c>
      <c r="V11"/>
      <c r="W11"/>
      <c r="X11"/>
      <c r="Y11"/>
      <c r="Z11"/>
      <c r="AA11"/>
      <c r="AB11"/>
      <c r="AC11"/>
      <c r="AD11"/>
      <c r="AE11"/>
      <c r="AF11"/>
    </row>
    <row r="12" spans="3:32" ht="21.75" x14ac:dyDescent="0.55000000000000004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T12" s="77" t="s">
        <v>21</v>
      </c>
      <c r="U12" s="78">
        <f>+R77+R123</f>
        <v>2647</v>
      </c>
      <c r="V12"/>
      <c r="W12"/>
      <c r="X12"/>
      <c r="Y12"/>
      <c r="Z12"/>
      <c r="AA12"/>
      <c r="AB12"/>
      <c r="AC12"/>
      <c r="AD12"/>
      <c r="AE12"/>
      <c r="AF12"/>
    </row>
    <row r="13" spans="3:32" ht="21.75" x14ac:dyDescent="0.55000000000000004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T13" s="77" t="s">
        <v>22</v>
      </c>
      <c r="U13" s="78">
        <f>+R83+R129</f>
        <v>600</v>
      </c>
      <c r="V13"/>
      <c r="W13"/>
      <c r="X13"/>
      <c r="Y13"/>
      <c r="Z13"/>
      <c r="AA13"/>
      <c r="AB13"/>
      <c r="AC13"/>
      <c r="AD13"/>
      <c r="AE13"/>
      <c r="AF13"/>
    </row>
    <row r="14" spans="3:32" ht="21.75" x14ac:dyDescent="0.55000000000000004">
      <c r="F14" s="23"/>
      <c r="G14" s="23"/>
      <c r="H14" s="23"/>
      <c r="I14" s="23"/>
      <c r="J14" s="23"/>
      <c r="K14" s="23"/>
      <c r="L14" s="23"/>
      <c r="M14" s="23"/>
      <c r="N14" s="23"/>
      <c r="O14" s="23"/>
      <c r="R14" s="23"/>
      <c r="T14" s="77" t="s">
        <v>23</v>
      </c>
      <c r="U14" s="78">
        <f>+R89+R135</f>
        <v>323</v>
      </c>
      <c r="V14"/>
      <c r="W14"/>
      <c r="X14"/>
      <c r="Y14"/>
      <c r="Z14"/>
      <c r="AA14"/>
      <c r="AB14"/>
      <c r="AC14"/>
      <c r="AD14"/>
      <c r="AE14"/>
      <c r="AF14"/>
    </row>
    <row r="15" spans="3:32" ht="21.75" x14ac:dyDescent="0.55000000000000004">
      <c r="F15" s="23"/>
      <c r="G15" s="23"/>
      <c r="H15" s="23"/>
      <c r="I15" s="23"/>
      <c r="J15" s="23"/>
      <c r="K15" s="23"/>
      <c r="L15" s="23"/>
      <c r="M15" s="23"/>
      <c r="N15" s="23"/>
      <c r="O15" s="23"/>
      <c r="R15" s="23"/>
      <c r="T15" s="83">
        <v>2026</v>
      </c>
      <c r="U15" s="84">
        <f>SUM(U8:U14)</f>
        <v>25719</v>
      </c>
    </row>
    <row r="16" spans="3:32" ht="21.75" x14ac:dyDescent="0.55000000000000004">
      <c r="F16" s="23"/>
      <c r="G16" s="23"/>
      <c r="H16" s="23"/>
      <c r="I16" s="23"/>
      <c r="J16" s="23"/>
      <c r="K16" s="23"/>
      <c r="L16" s="23"/>
      <c r="M16" s="23"/>
      <c r="N16" s="23"/>
      <c r="O16" s="23"/>
      <c r="R16" s="23"/>
    </row>
    <row r="17" spans="3:32" ht="21.75" x14ac:dyDescent="0.55000000000000004">
      <c r="F17" s="23"/>
      <c r="G17" s="23"/>
      <c r="H17" s="23"/>
      <c r="I17" s="23"/>
      <c r="J17" s="23"/>
      <c r="K17" s="23"/>
      <c r="L17" s="23"/>
      <c r="M17" s="23"/>
      <c r="N17" s="23"/>
      <c r="O17" s="23"/>
      <c r="R17" s="23"/>
      <c r="V17"/>
      <c r="W17"/>
      <c r="X17"/>
      <c r="Y17"/>
      <c r="Z17"/>
      <c r="AA17"/>
      <c r="AB17"/>
      <c r="AC17"/>
      <c r="AD17"/>
      <c r="AE17"/>
      <c r="AF17"/>
    </row>
    <row r="18" spans="3:32" x14ac:dyDescent="0.55000000000000004">
      <c r="C18" s="106" t="s">
        <v>77</v>
      </c>
      <c r="D18" s="106"/>
      <c r="E18" s="22"/>
      <c r="F18" s="106" t="s">
        <v>78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T18" s="82" t="s">
        <v>61</v>
      </c>
      <c r="U18" s="82" t="s">
        <v>64</v>
      </c>
      <c r="V18"/>
      <c r="W18"/>
      <c r="X18"/>
      <c r="Y18"/>
      <c r="Z18"/>
      <c r="AA18"/>
      <c r="AB18"/>
      <c r="AC18"/>
      <c r="AD18"/>
      <c r="AE18"/>
      <c r="AF18"/>
    </row>
    <row r="19" spans="3:32" ht="21.75" x14ac:dyDescent="0.55000000000000004">
      <c r="F19" s="23"/>
      <c r="G19" s="23"/>
      <c r="H19" s="23"/>
      <c r="I19" s="23"/>
      <c r="J19" s="23"/>
      <c r="K19" s="23"/>
      <c r="L19" s="23"/>
      <c r="M19" s="23"/>
      <c r="N19" s="23"/>
      <c r="O19" s="23"/>
      <c r="R19" s="23"/>
      <c r="T19" s="77" t="s">
        <v>17</v>
      </c>
      <c r="U19" s="78">
        <f>+R52+R98</f>
        <v>890764</v>
      </c>
      <c r="V19"/>
      <c r="W19"/>
      <c r="X19"/>
      <c r="Y19"/>
      <c r="Z19"/>
      <c r="AA19"/>
      <c r="AB19"/>
      <c r="AC19"/>
      <c r="AD19"/>
      <c r="AE19"/>
      <c r="AF19"/>
    </row>
    <row r="20" spans="3:32" ht="21.75" x14ac:dyDescent="0.55000000000000004">
      <c r="F20" s="23"/>
      <c r="G20" s="23"/>
      <c r="H20" s="23"/>
      <c r="I20" s="23"/>
      <c r="J20" s="23"/>
      <c r="K20" s="23"/>
      <c r="L20" s="23"/>
      <c r="M20" s="23"/>
      <c r="N20" s="23"/>
      <c r="O20" s="23"/>
      <c r="R20" s="23"/>
      <c r="T20" s="77" t="s">
        <v>18</v>
      </c>
      <c r="U20" s="78">
        <f>+R58+R104</f>
        <v>207757</v>
      </c>
      <c r="V20"/>
      <c r="W20"/>
      <c r="X20"/>
      <c r="Y20"/>
      <c r="Z20"/>
      <c r="AA20"/>
      <c r="AB20"/>
      <c r="AC20"/>
      <c r="AD20"/>
      <c r="AE20"/>
      <c r="AF20"/>
    </row>
    <row r="21" spans="3:32" ht="21.75" x14ac:dyDescent="0.55000000000000004">
      <c r="F21" s="23"/>
      <c r="G21" s="23"/>
      <c r="H21" s="23"/>
      <c r="I21" s="23"/>
      <c r="J21" s="23"/>
      <c r="K21" s="23"/>
      <c r="L21" s="23"/>
      <c r="M21" s="23"/>
      <c r="N21" s="23"/>
      <c r="O21" s="23"/>
      <c r="R21" s="23"/>
      <c r="T21" s="77" t="s">
        <v>19</v>
      </c>
      <c r="U21" s="78">
        <f>+R64+R110</f>
        <v>2144807</v>
      </c>
      <c r="V21"/>
      <c r="W21"/>
      <c r="X21"/>
      <c r="Y21"/>
      <c r="Z21"/>
      <c r="AA21"/>
      <c r="AB21"/>
      <c r="AC21"/>
      <c r="AD21"/>
      <c r="AE21"/>
      <c r="AF21"/>
    </row>
    <row r="22" spans="3:32" ht="21.75" x14ac:dyDescent="0.55000000000000004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3"/>
      <c r="T22" s="77" t="s">
        <v>20</v>
      </c>
      <c r="U22" s="78">
        <f>+R70+R116</f>
        <v>48719</v>
      </c>
      <c r="V22"/>
      <c r="W22"/>
      <c r="X22"/>
      <c r="Y22"/>
      <c r="Z22"/>
      <c r="AA22"/>
      <c r="AB22"/>
      <c r="AC22"/>
      <c r="AD22"/>
      <c r="AE22"/>
      <c r="AF22"/>
    </row>
    <row r="23" spans="3:32" ht="21.75" x14ac:dyDescent="0.55000000000000004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T23" s="77" t="s">
        <v>21</v>
      </c>
      <c r="U23" s="78">
        <f>+R76+R122</f>
        <v>377603</v>
      </c>
      <c r="V23"/>
      <c r="W23"/>
      <c r="X23"/>
      <c r="Y23"/>
      <c r="Z23"/>
      <c r="AA23"/>
      <c r="AB23"/>
      <c r="AC23"/>
      <c r="AD23"/>
      <c r="AE23"/>
      <c r="AF23"/>
    </row>
    <row r="24" spans="3:32" ht="21.75" x14ac:dyDescent="0.55000000000000004"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T24" s="77" t="s">
        <v>22</v>
      </c>
      <c r="U24" s="78">
        <f>+R82+R128</f>
        <v>6562</v>
      </c>
      <c r="V24"/>
      <c r="W24"/>
      <c r="X24"/>
      <c r="Y24"/>
      <c r="Z24"/>
      <c r="AA24"/>
      <c r="AB24"/>
      <c r="AC24"/>
      <c r="AD24"/>
      <c r="AE24"/>
      <c r="AF24"/>
    </row>
    <row r="25" spans="3:32" ht="21.75" x14ac:dyDescent="0.55000000000000004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T25" s="77" t="s">
        <v>23</v>
      </c>
      <c r="U25" s="78">
        <f>+R88+R134</f>
        <v>41063</v>
      </c>
      <c r="V25"/>
      <c r="W25"/>
      <c r="X25"/>
      <c r="Y25"/>
      <c r="Z25"/>
      <c r="AA25"/>
      <c r="AB25"/>
      <c r="AC25"/>
      <c r="AD25"/>
      <c r="AE25"/>
      <c r="AF25"/>
    </row>
    <row r="26" spans="3:32" ht="21.75" x14ac:dyDescent="0.55000000000000004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T26" s="83">
        <v>2026</v>
      </c>
      <c r="U26" s="84">
        <f>SUM(U19:U25)</f>
        <v>3717275</v>
      </c>
    </row>
    <row r="27" spans="3:32" x14ac:dyDescent="0.55000000000000004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3:32" x14ac:dyDescent="0.55000000000000004">
      <c r="C28" s="107" t="s">
        <v>79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9"/>
    </row>
    <row r="29" spans="3:32" x14ac:dyDescent="0.55000000000000004">
      <c r="C29" s="96" t="s">
        <v>57</v>
      </c>
      <c r="D29" s="97" t="s">
        <v>0</v>
      </c>
      <c r="E29" s="98"/>
      <c r="F29" s="98" t="s">
        <v>1</v>
      </c>
      <c r="G29" s="98" t="s">
        <v>2</v>
      </c>
      <c r="H29" s="98" t="s">
        <v>3</v>
      </c>
      <c r="I29" s="98" t="s">
        <v>4</v>
      </c>
      <c r="J29" s="98" t="s">
        <v>5</v>
      </c>
      <c r="K29" s="98" t="s">
        <v>6</v>
      </c>
      <c r="L29" s="98" t="s">
        <v>7</v>
      </c>
      <c r="M29" s="98" t="s">
        <v>8</v>
      </c>
      <c r="N29" s="98" t="s">
        <v>9</v>
      </c>
      <c r="O29" s="98" t="s">
        <v>10</v>
      </c>
      <c r="P29" s="98" t="s">
        <v>11</v>
      </c>
      <c r="Q29" s="98" t="s">
        <v>12</v>
      </c>
      <c r="R29" s="96" t="s">
        <v>67</v>
      </c>
    </row>
    <row r="30" spans="3:32" x14ac:dyDescent="0.55000000000000004">
      <c r="C30" s="73"/>
      <c r="D30" s="41" t="s">
        <v>50</v>
      </c>
      <c r="E30" s="24"/>
      <c r="F30" s="89">
        <v>903652</v>
      </c>
      <c r="G30" s="89">
        <f t="shared" ref="G30:Q30" si="0">+SUM(G50,G56,G62,G68,G80,G74,G86)</f>
        <v>828321</v>
      </c>
      <c r="H30" s="89">
        <f t="shared" si="0"/>
        <v>0</v>
      </c>
      <c r="I30" s="89">
        <f t="shared" si="0"/>
        <v>0</v>
      </c>
      <c r="J30" s="89">
        <f>+SUM(J50,J56,J62,J68,J80,J74,J86)</f>
        <v>0</v>
      </c>
      <c r="K30" s="89">
        <f>+SUM(K50,K56,K62,K68,K80,K74,K86)</f>
        <v>0</v>
      </c>
      <c r="L30" s="89">
        <f>+SUM(L50,L56,L62,L68,L80,L74,L86)</f>
        <v>0</v>
      </c>
      <c r="M30" s="89">
        <f t="shared" si="0"/>
        <v>0</v>
      </c>
      <c r="N30" s="89">
        <f t="shared" si="0"/>
        <v>0</v>
      </c>
      <c r="O30" s="89">
        <f t="shared" si="0"/>
        <v>0</v>
      </c>
      <c r="P30" s="89">
        <f t="shared" si="0"/>
        <v>0</v>
      </c>
      <c r="Q30" s="89">
        <f t="shared" si="0"/>
        <v>0</v>
      </c>
      <c r="R30" s="91">
        <f>SUM(F30:Q30)</f>
        <v>1731973</v>
      </c>
    </row>
    <row r="31" spans="3:32" x14ac:dyDescent="0.55000000000000004">
      <c r="C31" s="51" t="s">
        <v>14</v>
      </c>
      <c r="D31" s="28" t="s">
        <v>51</v>
      </c>
      <c r="E31" s="29"/>
      <c r="F31" s="30">
        <v>1005032</v>
      </c>
      <c r="G31" s="30">
        <f t="shared" ref="G31:Q31" si="1">+SUM(G51,G57,G63,G69,G81,G75,G87)</f>
        <v>835932</v>
      </c>
      <c r="H31" s="30">
        <f t="shared" si="1"/>
        <v>0</v>
      </c>
      <c r="I31" s="30">
        <f t="shared" si="1"/>
        <v>0</v>
      </c>
      <c r="J31" s="30">
        <f t="shared" si="1"/>
        <v>0</v>
      </c>
      <c r="K31" s="30">
        <f>+SUM(K51,K57,K63,K69,K81,K75,K87)</f>
        <v>0</v>
      </c>
      <c r="L31" s="30">
        <f>+SUM(L51,L57,L63,L69,L81,L75,L87)</f>
        <v>0</v>
      </c>
      <c r="M31" s="30">
        <f t="shared" si="1"/>
        <v>0</v>
      </c>
      <c r="N31" s="30">
        <f t="shared" si="1"/>
        <v>0</v>
      </c>
      <c r="O31" s="30">
        <f t="shared" si="1"/>
        <v>0</v>
      </c>
      <c r="P31" s="30">
        <f t="shared" si="1"/>
        <v>0</v>
      </c>
      <c r="Q31" s="30">
        <f t="shared" si="1"/>
        <v>0</v>
      </c>
      <c r="R31" s="31">
        <f>SUM(F31:Q31)</f>
        <v>1840964</v>
      </c>
    </row>
    <row r="32" spans="3:32" x14ac:dyDescent="0.55000000000000004">
      <c r="C32" s="73"/>
      <c r="D32" s="92" t="s">
        <v>38</v>
      </c>
      <c r="E32" s="93"/>
      <c r="F32" s="94">
        <f>SUM(F30:F31)</f>
        <v>1908684</v>
      </c>
      <c r="G32" s="94">
        <f t="shared" ref="G32:Q32" si="2">SUM(G30:G31)</f>
        <v>1664253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94">
        <f t="shared" si="2"/>
        <v>0</v>
      </c>
      <c r="N32" s="94">
        <f t="shared" si="2"/>
        <v>0</v>
      </c>
      <c r="O32" s="94">
        <f t="shared" si="2"/>
        <v>0</v>
      </c>
      <c r="P32" s="94">
        <f t="shared" si="2"/>
        <v>0</v>
      </c>
      <c r="Q32" s="94">
        <f t="shared" si="2"/>
        <v>0</v>
      </c>
      <c r="R32" s="95">
        <f>SUM(R30:R31)</f>
        <v>3572937</v>
      </c>
    </row>
    <row r="33" spans="3:19" x14ac:dyDescent="0.55000000000000004">
      <c r="C33" s="26" t="s">
        <v>57</v>
      </c>
      <c r="D33" s="39" t="s">
        <v>0</v>
      </c>
      <c r="E33" s="25"/>
      <c r="F33" s="37" t="s">
        <v>1</v>
      </c>
      <c r="G33" s="37" t="s">
        <v>2</v>
      </c>
      <c r="H33" s="37" t="s">
        <v>3</v>
      </c>
      <c r="I33" s="37" t="s">
        <v>4</v>
      </c>
      <c r="J33" s="37" t="s">
        <v>5</v>
      </c>
      <c r="K33" s="37" t="s">
        <v>6</v>
      </c>
      <c r="L33" s="37" t="s">
        <v>7</v>
      </c>
      <c r="M33" s="37" t="s">
        <v>8</v>
      </c>
      <c r="N33" s="37" t="s">
        <v>9</v>
      </c>
      <c r="O33" s="37" t="s">
        <v>10</v>
      </c>
      <c r="P33" s="37" t="s">
        <v>11</v>
      </c>
      <c r="Q33" s="37" t="s">
        <v>12</v>
      </c>
      <c r="R33" s="38" t="s">
        <v>67</v>
      </c>
      <c r="S33" s="3"/>
    </row>
    <row r="34" spans="3:19" x14ac:dyDescent="0.55000000000000004">
      <c r="C34" s="73"/>
      <c r="D34" s="41" t="s">
        <v>50</v>
      </c>
      <c r="E34" s="24"/>
      <c r="F34" s="89">
        <v>34031</v>
      </c>
      <c r="G34" s="89">
        <f>+SUM(G96,G102,G108,G114,G120,G126,G132)</f>
        <v>36450</v>
      </c>
      <c r="H34" s="89">
        <f t="shared" ref="H34:Q34" si="3">+SUM(H96,H102,H108,H114,H120,H126,H132)</f>
        <v>0</v>
      </c>
      <c r="I34" s="89">
        <f t="shared" si="3"/>
        <v>0</v>
      </c>
      <c r="J34" s="89">
        <f t="shared" si="3"/>
        <v>0</v>
      </c>
      <c r="K34" s="89">
        <f t="shared" si="3"/>
        <v>0</v>
      </c>
      <c r="L34" s="89">
        <f t="shared" si="3"/>
        <v>0</v>
      </c>
      <c r="M34" s="89">
        <f t="shared" si="3"/>
        <v>0</v>
      </c>
      <c r="N34" s="89">
        <f t="shared" si="3"/>
        <v>0</v>
      </c>
      <c r="O34" s="89">
        <f t="shared" si="3"/>
        <v>0</v>
      </c>
      <c r="P34" s="89">
        <f t="shared" si="3"/>
        <v>0</v>
      </c>
      <c r="Q34" s="89">
        <f t="shared" si="3"/>
        <v>0</v>
      </c>
      <c r="R34" s="91">
        <f>SUM(F34:Q34)</f>
        <v>70481</v>
      </c>
    </row>
    <row r="35" spans="3:19" x14ac:dyDescent="0.55000000000000004">
      <c r="C35" s="51" t="s">
        <v>16</v>
      </c>
      <c r="D35" s="28" t="s">
        <v>51</v>
      </c>
      <c r="E35" s="29"/>
      <c r="F35" s="30">
        <v>36255</v>
      </c>
      <c r="G35" s="30">
        <f t="shared" ref="G35:Q35" si="4">+SUM(G97,G103,G109,G115,G121,G127,G133)</f>
        <v>37602</v>
      </c>
      <c r="H35" s="30">
        <f t="shared" si="4"/>
        <v>0</v>
      </c>
      <c r="I35" s="30">
        <f t="shared" si="4"/>
        <v>0</v>
      </c>
      <c r="J35" s="30">
        <f t="shared" si="4"/>
        <v>0</v>
      </c>
      <c r="K35" s="30">
        <f t="shared" si="4"/>
        <v>0</v>
      </c>
      <c r="L35" s="30">
        <f t="shared" si="4"/>
        <v>0</v>
      </c>
      <c r="M35" s="30">
        <f t="shared" si="4"/>
        <v>0</v>
      </c>
      <c r="N35" s="30">
        <f t="shared" si="4"/>
        <v>0</v>
      </c>
      <c r="O35" s="30">
        <f t="shared" si="4"/>
        <v>0</v>
      </c>
      <c r="P35" s="30">
        <f t="shared" si="4"/>
        <v>0</v>
      </c>
      <c r="Q35" s="30">
        <f t="shared" si="4"/>
        <v>0</v>
      </c>
      <c r="R35" s="31">
        <f>SUM(F35:Q35)</f>
        <v>73857</v>
      </c>
    </row>
    <row r="36" spans="3:19" x14ac:dyDescent="0.55000000000000004">
      <c r="C36" s="32"/>
      <c r="D36" s="33" t="s">
        <v>38</v>
      </c>
      <c r="E36" s="34"/>
      <c r="F36" s="35">
        <f>SUM(F34:F35)</f>
        <v>70286</v>
      </c>
      <c r="G36" s="35">
        <f t="shared" ref="G36:R36" si="5">SUM(G34:G35)</f>
        <v>74052</v>
      </c>
      <c r="H36" s="35">
        <f t="shared" si="5"/>
        <v>0</v>
      </c>
      <c r="I36" s="35">
        <f t="shared" si="5"/>
        <v>0</v>
      </c>
      <c r="J36" s="35">
        <f t="shared" si="5"/>
        <v>0</v>
      </c>
      <c r="K36" s="35">
        <f t="shared" si="5"/>
        <v>0</v>
      </c>
      <c r="L36" s="35">
        <f t="shared" si="5"/>
        <v>0</v>
      </c>
      <c r="M36" s="35">
        <f t="shared" si="5"/>
        <v>0</v>
      </c>
      <c r="N36" s="35">
        <f>+SUM(N98,N104,N110,N116,N122,N128,N134)</f>
        <v>0</v>
      </c>
      <c r="O36" s="35">
        <f>+SUM(O98,O104,O110,O116,O122,O128,O134)</f>
        <v>0</v>
      </c>
      <c r="P36" s="35">
        <f t="shared" si="5"/>
        <v>0</v>
      </c>
      <c r="Q36" s="35">
        <f t="shared" si="5"/>
        <v>0</v>
      </c>
      <c r="R36" s="36">
        <f t="shared" si="5"/>
        <v>144338</v>
      </c>
    </row>
    <row r="37" spans="3:19" x14ac:dyDescent="0.55000000000000004">
      <c r="C37" s="39" t="s">
        <v>37</v>
      </c>
      <c r="D37" s="25"/>
      <c r="E37" s="25"/>
      <c r="F37" s="37">
        <f>+F32+F36</f>
        <v>1978970</v>
      </c>
      <c r="G37" s="37">
        <f t="shared" ref="G37:R37" si="6">+G32+G36</f>
        <v>1738305</v>
      </c>
      <c r="H37" s="37">
        <f t="shared" si="6"/>
        <v>0</v>
      </c>
      <c r="I37" s="37">
        <f t="shared" si="6"/>
        <v>0</v>
      </c>
      <c r="J37" s="37">
        <f t="shared" si="6"/>
        <v>0</v>
      </c>
      <c r="K37" s="37">
        <f t="shared" si="6"/>
        <v>0</v>
      </c>
      <c r="L37" s="37">
        <f t="shared" si="6"/>
        <v>0</v>
      </c>
      <c r="M37" s="37">
        <f t="shared" si="6"/>
        <v>0</v>
      </c>
      <c r="N37" s="37">
        <f t="shared" si="6"/>
        <v>0</v>
      </c>
      <c r="O37" s="37">
        <f t="shared" si="6"/>
        <v>0</v>
      </c>
      <c r="P37" s="37">
        <f t="shared" si="6"/>
        <v>0</v>
      </c>
      <c r="Q37" s="37">
        <f t="shared" si="6"/>
        <v>0</v>
      </c>
      <c r="R37" s="40">
        <f t="shared" si="6"/>
        <v>3717275</v>
      </c>
    </row>
    <row r="38" spans="3:19" ht="9" customHeight="1" x14ac:dyDescent="0.55000000000000004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3:19" x14ac:dyDescent="0.55000000000000004">
      <c r="C39" s="110" t="s">
        <v>80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9"/>
    </row>
    <row r="40" spans="3:19" x14ac:dyDescent="0.55000000000000004">
      <c r="C40" s="96" t="s">
        <v>0</v>
      </c>
      <c r="D40" s="97" t="s">
        <v>57</v>
      </c>
      <c r="E40" s="98"/>
      <c r="F40" s="98" t="s">
        <v>1</v>
      </c>
      <c r="G40" s="98" t="s">
        <v>2</v>
      </c>
      <c r="H40" s="98" t="s">
        <v>3</v>
      </c>
      <c r="I40" s="98" t="s">
        <v>4</v>
      </c>
      <c r="J40" s="98" t="s">
        <v>5</v>
      </c>
      <c r="K40" s="98" t="s">
        <v>6</v>
      </c>
      <c r="L40" s="98" t="s">
        <v>7</v>
      </c>
      <c r="M40" s="98" t="s">
        <v>8</v>
      </c>
      <c r="N40" s="98" t="s">
        <v>9</v>
      </c>
      <c r="O40" s="98" t="s">
        <v>10</v>
      </c>
      <c r="P40" s="98" t="s">
        <v>11</v>
      </c>
      <c r="Q40" s="98" t="s">
        <v>12</v>
      </c>
      <c r="R40" s="96" t="s">
        <v>67</v>
      </c>
    </row>
    <row r="41" spans="3:19" x14ac:dyDescent="0.55000000000000004">
      <c r="C41" s="51" t="s">
        <v>15</v>
      </c>
      <c r="D41" s="41" t="s">
        <v>14</v>
      </c>
      <c r="E41" s="24"/>
      <c r="F41" s="89">
        <v>12558</v>
      </c>
      <c r="G41" s="89">
        <f t="shared" ref="G41:Q41" si="7">+SUM(G53,G59,G65,G71,G83,G77,G89)</f>
        <v>11111</v>
      </c>
      <c r="H41" s="89">
        <f t="shared" si="7"/>
        <v>0</v>
      </c>
      <c r="I41" s="89">
        <f t="shared" si="7"/>
        <v>0</v>
      </c>
      <c r="J41" s="89">
        <f t="shared" si="7"/>
        <v>0</v>
      </c>
      <c r="K41" s="89">
        <f t="shared" si="7"/>
        <v>0</v>
      </c>
      <c r="L41" s="89">
        <f t="shared" si="7"/>
        <v>0</v>
      </c>
      <c r="M41" s="89">
        <f t="shared" si="7"/>
        <v>0</v>
      </c>
      <c r="N41" s="89">
        <f t="shared" si="7"/>
        <v>0</v>
      </c>
      <c r="O41" s="89">
        <f t="shared" si="7"/>
        <v>0</v>
      </c>
      <c r="P41" s="89">
        <f t="shared" si="7"/>
        <v>0</v>
      </c>
      <c r="Q41" s="89">
        <f t="shared" si="7"/>
        <v>0</v>
      </c>
      <c r="R41" s="91">
        <f>SUM(F41:Q41)</f>
        <v>23669</v>
      </c>
    </row>
    <row r="42" spans="3:19" x14ac:dyDescent="0.55000000000000004">
      <c r="C42" s="64" t="s">
        <v>69</v>
      </c>
      <c r="D42" s="28" t="s">
        <v>16</v>
      </c>
      <c r="E42" s="29"/>
      <c r="F42" s="30">
        <v>1069</v>
      </c>
      <c r="G42" s="30">
        <f t="shared" ref="G42:Q42" si="8">+SUM(G99,G105,G111,G117,G123,G129,G135)</f>
        <v>982</v>
      </c>
      <c r="H42" s="30">
        <f t="shared" si="8"/>
        <v>0</v>
      </c>
      <c r="I42" s="30">
        <f t="shared" si="8"/>
        <v>0</v>
      </c>
      <c r="J42" s="30">
        <f t="shared" si="8"/>
        <v>0</v>
      </c>
      <c r="K42" s="30">
        <f t="shared" si="8"/>
        <v>0</v>
      </c>
      <c r="L42" s="30">
        <f t="shared" si="8"/>
        <v>0</v>
      </c>
      <c r="M42" s="30">
        <f t="shared" si="8"/>
        <v>0</v>
      </c>
      <c r="N42" s="30">
        <f t="shared" si="8"/>
        <v>0</v>
      </c>
      <c r="O42" s="30">
        <f t="shared" si="8"/>
        <v>0</v>
      </c>
      <c r="P42" s="30">
        <f t="shared" si="8"/>
        <v>0</v>
      </c>
      <c r="Q42" s="30">
        <f t="shared" si="8"/>
        <v>0</v>
      </c>
      <c r="R42" s="31">
        <f>SUM(F42:Q42)</f>
        <v>2051</v>
      </c>
    </row>
    <row r="43" spans="3:19" x14ac:dyDescent="0.55000000000000004">
      <c r="C43" s="42" t="s">
        <v>13</v>
      </c>
      <c r="D43" s="25"/>
      <c r="E43" s="25"/>
      <c r="F43" s="37">
        <f>+F42+F41</f>
        <v>13627</v>
      </c>
      <c r="G43" s="37">
        <f>SUM(G41:G42)</f>
        <v>12093</v>
      </c>
      <c r="H43" s="37">
        <f t="shared" ref="H43:Q43" si="9">SUM(H41:H42)</f>
        <v>0</v>
      </c>
      <c r="I43" s="37">
        <f t="shared" si="9"/>
        <v>0</v>
      </c>
      <c r="J43" s="37">
        <f t="shared" si="9"/>
        <v>0</v>
      </c>
      <c r="K43" s="37">
        <f t="shared" si="9"/>
        <v>0</v>
      </c>
      <c r="L43" s="37">
        <f t="shared" si="9"/>
        <v>0</v>
      </c>
      <c r="M43" s="37">
        <f t="shared" si="9"/>
        <v>0</v>
      </c>
      <c r="N43" s="37">
        <f t="shared" si="9"/>
        <v>0</v>
      </c>
      <c r="O43" s="37">
        <f t="shared" si="9"/>
        <v>0</v>
      </c>
      <c r="P43" s="37">
        <f t="shared" si="9"/>
        <v>0</v>
      </c>
      <c r="Q43" s="43">
        <f t="shared" si="9"/>
        <v>0</v>
      </c>
      <c r="R43" s="40">
        <f>SUM(R41:R42)</f>
        <v>25720</v>
      </c>
    </row>
    <row r="44" spans="3:19" ht="9" customHeight="1" x14ac:dyDescent="0.55000000000000004"/>
    <row r="45" spans="3:19" x14ac:dyDescent="0.55000000000000004">
      <c r="C45" s="24"/>
      <c r="D45" s="24"/>
      <c r="E45" s="24"/>
      <c r="F45" s="24"/>
      <c r="G45" s="24"/>
      <c r="H45" s="24"/>
      <c r="I45" s="44"/>
      <c r="J45" s="24"/>
      <c r="K45" s="24"/>
      <c r="L45" s="24"/>
      <c r="M45" s="45"/>
      <c r="N45" s="24"/>
      <c r="O45" s="45"/>
      <c r="R45" s="19" t="s">
        <v>24</v>
      </c>
    </row>
    <row r="46" spans="3:19" ht="43.9" customHeight="1" x14ac:dyDescent="0.55000000000000004">
      <c r="C46" s="103" t="s">
        <v>59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</row>
    <row r="47" spans="3:19" ht="10.9" customHeight="1" x14ac:dyDescent="0.55000000000000004"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3:19" x14ac:dyDescent="0.55000000000000004">
      <c r="C48" s="111" t="s">
        <v>81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</row>
    <row r="49" spans="1:19" x14ac:dyDescent="0.55000000000000004">
      <c r="C49" s="26" t="s">
        <v>65</v>
      </c>
      <c r="D49" s="39" t="s">
        <v>0</v>
      </c>
      <c r="E49" s="25"/>
      <c r="F49" s="25" t="s">
        <v>1</v>
      </c>
      <c r="G49" s="25" t="s">
        <v>2</v>
      </c>
      <c r="H49" s="25" t="s">
        <v>3</v>
      </c>
      <c r="I49" s="25" t="s">
        <v>4</v>
      </c>
      <c r="J49" s="25" t="s">
        <v>5</v>
      </c>
      <c r="K49" s="25" t="s">
        <v>6</v>
      </c>
      <c r="L49" s="25" t="s">
        <v>7</v>
      </c>
      <c r="M49" s="25" t="s">
        <v>8</v>
      </c>
      <c r="N49" s="25" t="s">
        <v>9</v>
      </c>
      <c r="O49" s="25" t="s">
        <v>10</v>
      </c>
      <c r="P49" s="25" t="s">
        <v>11</v>
      </c>
      <c r="Q49" s="25" t="s">
        <v>12</v>
      </c>
      <c r="R49" s="26" t="s">
        <v>67</v>
      </c>
    </row>
    <row r="50" spans="1:19" x14ac:dyDescent="0.55000000000000004">
      <c r="A50" s="1" t="s">
        <v>17</v>
      </c>
      <c r="C50" s="73"/>
      <c r="D50" s="79" t="s">
        <v>50</v>
      </c>
      <c r="E50" s="24"/>
      <c r="F50" s="52">
        <v>233104</v>
      </c>
      <c r="G50" s="52">
        <f>+VLOOKUP(CONCATENATE($A50,$D50),[1]Transparencia!$A$9:$O$30,[1]Transparencia!E$6,0)</f>
        <v>187702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>
        <f>SUM(F50:Q50)</f>
        <v>420806</v>
      </c>
    </row>
    <row r="51" spans="1:19" x14ac:dyDescent="0.55000000000000004">
      <c r="A51" s="1" t="s">
        <v>17</v>
      </c>
      <c r="C51" s="51" t="s">
        <v>25</v>
      </c>
      <c r="D51" s="79" t="s">
        <v>51</v>
      </c>
      <c r="E51" s="24"/>
      <c r="F51" s="52">
        <v>271538</v>
      </c>
      <c r="G51" s="52">
        <f>+VLOOKUP(CONCATENATE($A51,$D51),[1]Transparencia!$A$9:$O$30,[1]Transparencia!E$6,0)</f>
        <v>198244</v>
      </c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3">
        <f>SUM(F51:Q51)</f>
        <v>469782</v>
      </c>
    </row>
    <row r="52" spans="1:19" x14ac:dyDescent="0.55000000000000004">
      <c r="A52" s="1" t="s">
        <v>17</v>
      </c>
      <c r="C52" s="51" t="s">
        <v>17</v>
      </c>
      <c r="D52" s="54" t="s">
        <v>13</v>
      </c>
      <c r="E52" s="55"/>
      <c r="F52" s="56">
        <f t="shared" ref="F52:Q52" si="10">SUM(F50:F51)</f>
        <v>504642</v>
      </c>
      <c r="G52" s="56">
        <f>SUM(G50:G51)</f>
        <v>385946</v>
      </c>
      <c r="H52" s="56">
        <f t="shared" si="10"/>
        <v>0</v>
      </c>
      <c r="I52" s="56">
        <f t="shared" si="10"/>
        <v>0</v>
      </c>
      <c r="J52" s="56">
        <f t="shared" si="10"/>
        <v>0</v>
      </c>
      <c r="K52" s="56">
        <f t="shared" si="10"/>
        <v>0</v>
      </c>
      <c r="L52" s="56">
        <f t="shared" si="10"/>
        <v>0</v>
      </c>
      <c r="M52" s="56">
        <f t="shared" si="10"/>
        <v>0</v>
      </c>
      <c r="N52" s="56">
        <f t="shared" si="10"/>
        <v>0</v>
      </c>
      <c r="O52" s="56">
        <f t="shared" si="10"/>
        <v>0</v>
      </c>
      <c r="P52" s="56">
        <f t="shared" si="10"/>
        <v>0</v>
      </c>
      <c r="Q52" s="56">
        <f t="shared" si="10"/>
        <v>0</v>
      </c>
      <c r="R52" s="57">
        <f>SUM(F52:Q52)</f>
        <v>890588</v>
      </c>
      <c r="S52" s="3"/>
    </row>
    <row r="53" spans="1:19" x14ac:dyDescent="0.55000000000000004">
      <c r="A53" s="1" t="s">
        <v>17</v>
      </c>
      <c r="C53" s="32"/>
      <c r="D53" s="58" t="s">
        <v>15</v>
      </c>
      <c r="E53" s="59"/>
      <c r="F53" s="60">
        <v>3390</v>
      </c>
      <c r="G53" s="60">
        <f>+VLOOKUP($A53,[1]Transparencia!$Q$9:$AE$15,[1]Transparencia!T$6,0)</f>
        <v>2877</v>
      </c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1">
        <f>SUM(F53:Q53)</f>
        <v>6267</v>
      </c>
    </row>
    <row r="54" spans="1:19" ht="9" customHeight="1" x14ac:dyDescent="0.55000000000000004">
      <c r="C54" s="24"/>
      <c r="D54" s="24"/>
      <c r="E54" s="24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3"/>
    </row>
    <row r="55" spans="1:19" x14ac:dyDescent="0.55000000000000004">
      <c r="C55" s="26" t="s">
        <v>65</v>
      </c>
      <c r="D55" s="39" t="s">
        <v>0</v>
      </c>
      <c r="E55" s="25"/>
      <c r="F55" s="25" t="s">
        <v>1</v>
      </c>
      <c r="G55" s="25" t="s">
        <v>2</v>
      </c>
      <c r="H55" s="25" t="s">
        <v>3</v>
      </c>
      <c r="I55" s="25" t="s">
        <v>4</v>
      </c>
      <c r="J55" s="25" t="s">
        <v>5</v>
      </c>
      <c r="K55" s="25" t="s">
        <v>6</v>
      </c>
      <c r="L55" s="25" t="s">
        <v>7</v>
      </c>
      <c r="M55" s="25" t="s">
        <v>8</v>
      </c>
      <c r="N55" s="25" t="s">
        <v>9</v>
      </c>
      <c r="O55" s="25" t="s">
        <v>10</v>
      </c>
      <c r="P55" s="25" t="s">
        <v>11</v>
      </c>
      <c r="Q55" s="25" t="s">
        <v>12</v>
      </c>
      <c r="R55" s="26" t="s">
        <v>67</v>
      </c>
    </row>
    <row r="56" spans="1:19" x14ac:dyDescent="0.55000000000000004">
      <c r="A56" s="1" t="s">
        <v>18</v>
      </c>
      <c r="C56" s="73"/>
      <c r="D56" s="79" t="s">
        <v>50</v>
      </c>
      <c r="E56" s="24"/>
      <c r="F56" s="52">
        <v>48926</v>
      </c>
      <c r="G56" s="52">
        <f>+VLOOKUP(CONCATENATE($A56,$D56),[1]Transparencia!$A$9:$O$30,[1]Transparencia!E$6,0)</f>
        <v>48687</v>
      </c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3">
        <f>SUM(F56:Q56)</f>
        <v>97613</v>
      </c>
    </row>
    <row r="57" spans="1:19" x14ac:dyDescent="0.55000000000000004">
      <c r="A57" s="1" t="s">
        <v>18</v>
      </c>
      <c r="C57" s="51" t="s">
        <v>26</v>
      </c>
      <c r="D57" s="79" t="s">
        <v>51</v>
      </c>
      <c r="E57" s="24"/>
      <c r="F57" s="52">
        <v>51224</v>
      </c>
      <c r="G57" s="52">
        <f>+VLOOKUP(CONCATENATE($A57,$D57),[1]Transparencia!$A$9:$O$30,[1]Transparencia!E$6,0)</f>
        <v>47473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3">
        <f>SUM(F57:Q57)</f>
        <v>98697</v>
      </c>
    </row>
    <row r="58" spans="1:19" x14ac:dyDescent="0.55000000000000004">
      <c r="A58" s="1" t="s">
        <v>18</v>
      </c>
      <c r="C58" s="51" t="s">
        <v>18</v>
      </c>
      <c r="D58" s="54" t="s">
        <v>13</v>
      </c>
      <c r="E58" s="55"/>
      <c r="F58" s="56">
        <f t="shared" ref="F58" si="11">SUM(F56:F57)</f>
        <v>100150</v>
      </c>
      <c r="G58" s="56">
        <f>SUM(G56:G57)</f>
        <v>96160</v>
      </c>
      <c r="H58" s="56">
        <f t="shared" ref="H58:Q58" si="12">SUM(H56:H57)</f>
        <v>0</v>
      </c>
      <c r="I58" s="56">
        <f t="shared" si="12"/>
        <v>0</v>
      </c>
      <c r="J58" s="56">
        <f t="shared" si="12"/>
        <v>0</v>
      </c>
      <c r="K58" s="56">
        <f t="shared" si="12"/>
        <v>0</v>
      </c>
      <c r="L58" s="56">
        <f t="shared" si="12"/>
        <v>0</v>
      </c>
      <c r="M58" s="56">
        <f t="shared" si="12"/>
        <v>0</v>
      </c>
      <c r="N58" s="56">
        <f t="shared" si="12"/>
        <v>0</v>
      </c>
      <c r="O58" s="56">
        <f t="shared" si="12"/>
        <v>0</v>
      </c>
      <c r="P58" s="56">
        <f t="shared" si="12"/>
        <v>0</v>
      </c>
      <c r="Q58" s="56">
        <f t="shared" si="12"/>
        <v>0</v>
      </c>
      <c r="R58" s="57">
        <f>SUM(F58:Q58)</f>
        <v>196310</v>
      </c>
    </row>
    <row r="59" spans="1:19" x14ac:dyDescent="0.55000000000000004">
      <c r="A59" s="1" t="s">
        <v>18</v>
      </c>
      <c r="C59" s="32"/>
      <c r="D59" s="58" t="s">
        <v>15</v>
      </c>
      <c r="E59" s="59"/>
      <c r="F59" s="60">
        <v>621</v>
      </c>
      <c r="G59" s="60">
        <f>+VLOOKUP($A59,[1]Transparencia!$Q$9:$AE$15,[1]Transparencia!T$6,0)</f>
        <v>574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1">
        <f>SUM(F59:Q59)</f>
        <v>1195</v>
      </c>
    </row>
    <row r="60" spans="1:19" ht="9" customHeight="1" x14ac:dyDescent="0.55000000000000004">
      <c r="C60" s="24"/>
      <c r="D60" s="24"/>
      <c r="E60" s="24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</row>
    <row r="61" spans="1:19" x14ac:dyDescent="0.55000000000000004">
      <c r="C61" s="26" t="s">
        <v>65</v>
      </c>
      <c r="D61" s="39" t="s">
        <v>0</v>
      </c>
      <c r="E61" s="25"/>
      <c r="F61" s="25" t="s">
        <v>1</v>
      </c>
      <c r="G61" s="25" t="s">
        <v>2</v>
      </c>
      <c r="H61" s="25" t="s">
        <v>3</v>
      </c>
      <c r="I61" s="25" t="s">
        <v>4</v>
      </c>
      <c r="J61" s="25" t="s">
        <v>5</v>
      </c>
      <c r="K61" s="25" t="s">
        <v>6</v>
      </c>
      <c r="L61" s="25" t="s">
        <v>7</v>
      </c>
      <c r="M61" s="25" t="s">
        <v>8</v>
      </c>
      <c r="N61" s="25" t="s">
        <v>9</v>
      </c>
      <c r="O61" s="25" t="s">
        <v>10</v>
      </c>
      <c r="P61" s="25" t="s">
        <v>11</v>
      </c>
      <c r="Q61" s="25" t="s">
        <v>12</v>
      </c>
      <c r="R61" s="26" t="s">
        <v>67</v>
      </c>
    </row>
    <row r="62" spans="1:19" x14ac:dyDescent="0.55000000000000004">
      <c r="A62" s="1" t="s">
        <v>19</v>
      </c>
      <c r="C62" s="73"/>
      <c r="D62" s="79" t="s">
        <v>50</v>
      </c>
      <c r="E62" s="24"/>
      <c r="F62" s="52">
        <v>503351</v>
      </c>
      <c r="G62" s="52">
        <f>+VLOOKUP(CONCATENATE($A62,$D62),[1]Transparencia!$A$9:$O$30,[1]Transparencia!E$6,0)</f>
        <v>485075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>
        <f>SUM(F62:Q62)</f>
        <v>988426</v>
      </c>
    </row>
    <row r="63" spans="1:19" x14ac:dyDescent="0.55000000000000004">
      <c r="A63" s="1" t="s">
        <v>19</v>
      </c>
      <c r="C63" s="51" t="s">
        <v>27</v>
      </c>
      <c r="D63" s="79" t="s">
        <v>51</v>
      </c>
      <c r="E63" s="24"/>
      <c r="F63" s="52">
        <v>547241</v>
      </c>
      <c r="G63" s="52">
        <f>+VLOOKUP(CONCATENATE($A63,$D63),[1]Transparencia!$A$9:$O$30,[1]Transparencia!E$6,0)</f>
        <v>482832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>
        <f>SUM(F63:Q63)</f>
        <v>1030073</v>
      </c>
    </row>
    <row r="64" spans="1:19" x14ac:dyDescent="0.55000000000000004">
      <c r="A64" s="1" t="s">
        <v>19</v>
      </c>
      <c r="C64" s="51" t="s">
        <v>19</v>
      </c>
      <c r="D64" s="54" t="s">
        <v>13</v>
      </c>
      <c r="E64" s="55"/>
      <c r="F64" s="56">
        <f t="shared" ref="F64" si="13">SUM(F62:F63)</f>
        <v>1050592</v>
      </c>
      <c r="G64" s="56">
        <f>SUM(G62:G63)</f>
        <v>967907</v>
      </c>
      <c r="H64" s="56">
        <f t="shared" ref="H64:L64" si="14">SUM(H62:H63)</f>
        <v>0</v>
      </c>
      <c r="I64" s="56">
        <f t="shared" si="14"/>
        <v>0</v>
      </c>
      <c r="J64" s="56">
        <f t="shared" si="14"/>
        <v>0</v>
      </c>
      <c r="K64" s="56">
        <f t="shared" si="14"/>
        <v>0</v>
      </c>
      <c r="L64" s="56">
        <f t="shared" si="14"/>
        <v>0</v>
      </c>
      <c r="M64" s="56">
        <f>SUM(M62:M63)</f>
        <v>0</v>
      </c>
      <c r="N64" s="56">
        <f>SUM(N62:N63)</f>
        <v>0</v>
      </c>
      <c r="O64" s="56">
        <f>SUM(O62:O63)</f>
        <v>0</v>
      </c>
      <c r="P64" s="56">
        <f>SUM(P62:P63)</f>
        <v>0</v>
      </c>
      <c r="Q64" s="56"/>
      <c r="R64" s="57">
        <f>SUM(F64:Q64)</f>
        <v>2018499</v>
      </c>
    </row>
    <row r="65" spans="1:18" x14ac:dyDescent="0.55000000000000004">
      <c r="A65" s="1" t="s">
        <v>19</v>
      </c>
      <c r="C65" s="32"/>
      <c r="D65" s="58" t="s">
        <v>15</v>
      </c>
      <c r="E65" s="59"/>
      <c r="F65" s="60">
        <v>6611</v>
      </c>
      <c r="G65" s="60">
        <f>+VLOOKUP($A65,[1]Transparencia!$Q$9:$AE$15,[1]Transparencia!T$6,0)</f>
        <v>6003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1">
        <f>SUM(F65:Q65)</f>
        <v>12614</v>
      </c>
    </row>
    <row r="66" spans="1:18" ht="9" customHeight="1" x14ac:dyDescent="0.55000000000000004">
      <c r="C66" s="24"/>
      <c r="D66" s="24"/>
      <c r="E66" s="24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3"/>
    </row>
    <row r="67" spans="1:18" x14ac:dyDescent="0.55000000000000004">
      <c r="C67" s="26" t="s">
        <v>65</v>
      </c>
      <c r="D67" s="39" t="s">
        <v>0</v>
      </c>
      <c r="E67" s="25"/>
      <c r="F67" s="25" t="s">
        <v>1</v>
      </c>
      <c r="G67" s="25" t="s">
        <v>2</v>
      </c>
      <c r="H67" s="25" t="s">
        <v>3</v>
      </c>
      <c r="I67" s="25" t="s">
        <v>4</v>
      </c>
      <c r="J67" s="25" t="s">
        <v>5</v>
      </c>
      <c r="K67" s="25" t="s">
        <v>6</v>
      </c>
      <c r="L67" s="25" t="s">
        <v>7</v>
      </c>
      <c r="M67" s="25" t="s">
        <v>8</v>
      </c>
      <c r="N67" s="25" t="s">
        <v>9</v>
      </c>
      <c r="O67" s="25" t="s">
        <v>10</v>
      </c>
      <c r="P67" s="25" t="s">
        <v>11</v>
      </c>
      <c r="Q67" s="25" t="s">
        <v>12</v>
      </c>
      <c r="R67" s="26" t="s">
        <v>67</v>
      </c>
    </row>
    <row r="68" spans="1:18" x14ac:dyDescent="0.55000000000000004">
      <c r="A68" s="1" t="s">
        <v>20</v>
      </c>
      <c r="C68" s="73"/>
      <c r="D68" s="79" t="s">
        <v>50</v>
      </c>
      <c r="E68" s="24"/>
      <c r="F68" s="52">
        <v>11630</v>
      </c>
      <c r="G68" s="52">
        <f>+VLOOKUP(CONCATENATE($A68,$D68),[1]Transparencia!$A$9:$O$30,[1]Transparencia!E$6,0)</f>
        <v>9926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>
        <f>SUM(F68:Q68)</f>
        <v>21556</v>
      </c>
    </row>
    <row r="69" spans="1:18" x14ac:dyDescent="0.55000000000000004">
      <c r="A69" s="1" t="s">
        <v>20</v>
      </c>
      <c r="C69" s="51" t="s">
        <v>28</v>
      </c>
      <c r="D69" s="79" t="s">
        <v>51</v>
      </c>
      <c r="E69" s="24"/>
      <c r="F69" s="52">
        <v>11442</v>
      </c>
      <c r="G69" s="52">
        <f>+VLOOKUP(CONCATENATE($A69,$D69),[1]Transparencia!$A$9:$O$30,[1]Transparencia!E$6,0)</f>
        <v>10326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>
        <f>SUM(F69:Q69)</f>
        <v>21768</v>
      </c>
    </row>
    <row r="70" spans="1:18" x14ac:dyDescent="0.55000000000000004">
      <c r="A70" s="1" t="s">
        <v>20</v>
      </c>
      <c r="C70" s="51" t="s">
        <v>20</v>
      </c>
      <c r="D70" s="54" t="s">
        <v>13</v>
      </c>
      <c r="E70" s="55"/>
      <c r="F70" s="56">
        <f t="shared" ref="F70" si="15">SUM(F68:F69)</f>
        <v>23072</v>
      </c>
      <c r="G70" s="56">
        <f>SUM(G68:G69)</f>
        <v>20252</v>
      </c>
      <c r="H70" s="56">
        <f t="shared" ref="H70:L70" si="16">SUM(H68:H69)</f>
        <v>0</v>
      </c>
      <c r="I70" s="56">
        <f t="shared" si="16"/>
        <v>0</v>
      </c>
      <c r="J70" s="56">
        <f t="shared" si="16"/>
        <v>0</v>
      </c>
      <c r="K70" s="56">
        <f t="shared" si="16"/>
        <v>0</v>
      </c>
      <c r="L70" s="56">
        <f t="shared" si="16"/>
        <v>0</v>
      </c>
      <c r="M70" s="56">
        <f>SUM(M68:M69)</f>
        <v>0</v>
      </c>
      <c r="N70" s="56">
        <f>SUM(N68:N69)</f>
        <v>0</v>
      </c>
      <c r="O70" s="56">
        <f>SUM(O68:O69)</f>
        <v>0</v>
      </c>
      <c r="P70" s="56">
        <f>SUM(P68:P69)</f>
        <v>0</v>
      </c>
      <c r="Q70" s="56"/>
      <c r="R70" s="57">
        <f>SUM(F70:Q70)</f>
        <v>43324</v>
      </c>
    </row>
    <row r="71" spans="1:18" x14ac:dyDescent="0.55000000000000004">
      <c r="A71" s="1" t="s">
        <v>20</v>
      </c>
      <c r="C71" s="32"/>
      <c r="D71" s="58" t="s">
        <v>15</v>
      </c>
      <c r="E71" s="59"/>
      <c r="F71" s="60">
        <v>290</v>
      </c>
      <c r="G71" s="60">
        <f>+VLOOKUP($A71,[1]Transparencia!$Q$9:$AE$15,[1]Transparencia!T$6,0)</f>
        <v>241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1">
        <f>SUM(F71:Q71)</f>
        <v>531</v>
      </c>
    </row>
    <row r="72" spans="1:18" ht="9" customHeight="1" x14ac:dyDescent="0.55000000000000004">
      <c r="C72" s="24"/>
      <c r="D72" s="24"/>
      <c r="E72" s="24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3"/>
    </row>
    <row r="73" spans="1:18" x14ac:dyDescent="0.55000000000000004">
      <c r="C73" s="26" t="s">
        <v>65</v>
      </c>
      <c r="D73" s="39" t="s">
        <v>0</v>
      </c>
      <c r="E73" s="25"/>
      <c r="F73" s="25" t="s">
        <v>1</v>
      </c>
      <c r="G73" s="25" t="s">
        <v>2</v>
      </c>
      <c r="H73" s="25" t="s">
        <v>3</v>
      </c>
      <c r="I73" s="25" t="s">
        <v>4</v>
      </c>
      <c r="J73" s="25" t="s">
        <v>5</v>
      </c>
      <c r="K73" s="25" t="s">
        <v>6</v>
      </c>
      <c r="L73" s="25" t="s">
        <v>7</v>
      </c>
      <c r="M73" s="25" t="s">
        <v>8</v>
      </c>
      <c r="N73" s="25" t="s">
        <v>9</v>
      </c>
      <c r="O73" s="25" t="s">
        <v>10</v>
      </c>
      <c r="P73" s="25" t="s">
        <v>11</v>
      </c>
      <c r="Q73" s="25" t="s">
        <v>12</v>
      </c>
      <c r="R73" s="26" t="s">
        <v>67</v>
      </c>
    </row>
    <row r="74" spans="1:18" x14ac:dyDescent="0.55000000000000004">
      <c r="A74" s="1" t="s">
        <v>21</v>
      </c>
      <c r="C74" s="73"/>
      <c r="D74" s="79" t="s">
        <v>50</v>
      </c>
      <c r="E74" s="24"/>
      <c r="F74" s="52">
        <v>94134</v>
      </c>
      <c r="G74" s="52">
        <f>+VLOOKUP(CONCATENATE($A74,$D74),[1]Transparencia!$A$9:$O$30,[1]Transparencia!E$6,0)</f>
        <v>84496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3">
        <f>SUM(F74:Q74)</f>
        <v>178630</v>
      </c>
    </row>
    <row r="75" spans="1:18" x14ac:dyDescent="0.55000000000000004">
      <c r="A75" s="1" t="s">
        <v>21</v>
      </c>
      <c r="C75" s="51" t="s">
        <v>29</v>
      </c>
      <c r="D75" s="79" t="s">
        <v>51</v>
      </c>
      <c r="E75" s="24"/>
      <c r="F75" s="52">
        <v>112319</v>
      </c>
      <c r="G75" s="52">
        <f>+VLOOKUP(CONCATENATE($A75,$D75),[1]Transparencia!$A$9:$O$30,[1]Transparencia!E$6,0)</f>
        <v>86495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>
        <f>SUM(F75:Q75)</f>
        <v>198814</v>
      </c>
    </row>
    <row r="76" spans="1:18" x14ac:dyDescent="0.55000000000000004">
      <c r="A76" s="1" t="s">
        <v>21</v>
      </c>
      <c r="C76" s="51" t="s">
        <v>21</v>
      </c>
      <c r="D76" s="54" t="s">
        <v>13</v>
      </c>
      <c r="E76" s="55"/>
      <c r="F76" s="56">
        <f t="shared" ref="F76" si="17">SUM(F74:F75)</f>
        <v>206453</v>
      </c>
      <c r="G76" s="56">
        <f>SUM(G74:G75)</f>
        <v>170991</v>
      </c>
      <c r="H76" s="56">
        <f t="shared" ref="H76:L76" si="18">SUM(H74:H75)</f>
        <v>0</v>
      </c>
      <c r="I76" s="56">
        <f t="shared" si="18"/>
        <v>0</v>
      </c>
      <c r="J76" s="56">
        <f t="shared" si="18"/>
        <v>0</v>
      </c>
      <c r="K76" s="56">
        <f t="shared" si="18"/>
        <v>0</v>
      </c>
      <c r="L76" s="56">
        <f t="shared" si="18"/>
        <v>0</v>
      </c>
      <c r="M76" s="56">
        <f>SUM(M74:M75)</f>
        <v>0</v>
      </c>
      <c r="N76" s="56">
        <f>SUM(N74:N75)</f>
        <v>0</v>
      </c>
      <c r="O76" s="56">
        <f>SUM(O74:O75)</f>
        <v>0</v>
      </c>
      <c r="P76" s="56">
        <f>SUM(P74:P75)</f>
        <v>0</v>
      </c>
      <c r="Q76" s="56">
        <f>SUM(Q74:Q75)</f>
        <v>0</v>
      </c>
      <c r="R76" s="57">
        <f>SUM(F76:Q76)</f>
        <v>377444</v>
      </c>
    </row>
    <row r="77" spans="1:18" x14ac:dyDescent="0.55000000000000004">
      <c r="A77" s="1" t="s">
        <v>21</v>
      </c>
      <c r="C77" s="32"/>
      <c r="D77" s="58" t="s">
        <v>15</v>
      </c>
      <c r="E77" s="59"/>
      <c r="F77" s="60">
        <v>1411</v>
      </c>
      <c r="G77" s="60">
        <f>+VLOOKUP($A77,[1]Transparencia!$Q$9:$AE$15,[1]Transparencia!T$6,0)</f>
        <v>1208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1">
        <f>SUM(F77:Q77)</f>
        <v>2619</v>
      </c>
    </row>
    <row r="78" spans="1:18" ht="9" customHeight="1" x14ac:dyDescent="0.55000000000000004">
      <c r="C78" s="24"/>
      <c r="D78" s="24"/>
      <c r="E78" s="24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3"/>
    </row>
    <row r="79" spans="1:18" x14ac:dyDescent="0.55000000000000004">
      <c r="C79" s="26" t="s">
        <v>65</v>
      </c>
      <c r="D79" s="39" t="s">
        <v>0</v>
      </c>
      <c r="E79" s="25"/>
      <c r="F79" s="25" t="s">
        <v>1</v>
      </c>
      <c r="G79" s="25" t="s">
        <v>2</v>
      </c>
      <c r="H79" s="25" t="s">
        <v>3</v>
      </c>
      <c r="I79" s="25" t="s">
        <v>4</v>
      </c>
      <c r="J79" s="25" t="s">
        <v>5</v>
      </c>
      <c r="K79" s="25" t="s">
        <v>6</v>
      </c>
      <c r="L79" s="25" t="s">
        <v>7</v>
      </c>
      <c r="M79" s="25" t="s">
        <v>8</v>
      </c>
      <c r="N79" s="25" t="s">
        <v>9</v>
      </c>
      <c r="O79" s="25" t="s">
        <v>10</v>
      </c>
      <c r="P79" s="25" t="s">
        <v>11</v>
      </c>
      <c r="Q79" s="25" t="s">
        <v>12</v>
      </c>
      <c r="R79" s="26" t="s">
        <v>67</v>
      </c>
    </row>
    <row r="80" spans="1:18" x14ac:dyDescent="0.55000000000000004">
      <c r="A80" s="1" t="s">
        <v>22</v>
      </c>
      <c r="C80" s="73"/>
      <c r="D80" s="79" t="s">
        <v>50</v>
      </c>
      <c r="E80" s="24"/>
      <c r="F80" s="52">
        <v>1626</v>
      </c>
      <c r="G80" s="52">
        <f>+VLOOKUP(CONCATENATE($A80,$D80),[1]Transparencia!$A$9:$O$30,[1]Transparencia!E$6,0)</f>
        <v>1262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>
        <f>SUM(F80:Q80)</f>
        <v>2888</v>
      </c>
    </row>
    <row r="81" spans="1:18" x14ac:dyDescent="0.55000000000000004">
      <c r="A81" s="1" t="s">
        <v>22</v>
      </c>
      <c r="C81" s="51" t="s">
        <v>30</v>
      </c>
      <c r="D81" s="79" t="s">
        <v>51</v>
      </c>
      <c r="E81" s="24"/>
      <c r="F81" s="52">
        <v>1879</v>
      </c>
      <c r="G81" s="52">
        <f>+VLOOKUP(CONCATENATE($A81,$D81),[1]Transparencia!$A$9:$O$30,[1]Transparencia!E$6,0)</f>
        <v>1136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>
        <f>SUM(F81:Q81)</f>
        <v>3015</v>
      </c>
    </row>
    <row r="82" spans="1:18" x14ac:dyDescent="0.55000000000000004">
      <c r="A82" s="1" t="s">
        <v>22</v>
      </c>
      <c r="C82" s="51" t="s">
        <v>31</v>
      </c>
      <c r="D82" s="54" t="s">
        <v>13</v>
      </c>
      <c r="E82" s="55"/>
      <c r="F82" s="56">
        <f t="shared" ref="F82" si="19">SUM(F80:F81)</f>
        <v>3505</v>
      </c>
      <c r="G82" s="56">
        <f>SUM(G80:G81)</f>
        <v>2398</v>
      </c>
      <c r="H82" s="56">
        <f t="shared" ref="H82" si="20">SUM(H80:H81)</f>
        <v>0</v>
      </c>
      <c r="I82" s="56">
        <f t="shared" ref="I82:L82" si="21">SUM(I80:I81)</f>
        <v>0</v>
      </c>
      <c r="J82" s="56">
        <f t="shared" si="21"/>
        <v>0</v>
      </c>
      <c r="K82" s="56">
        <f t="shared" si="21"/>
        <v>0</v>
      </c>
      <c r="L82" s="56">
        <f t="shared" si="21"/>
        <v>0</v>
      </c>
      <c r="M82" s="56">
        <f>SUM(M80:M81)</f>
        <v>0</v>
      </c>
      <c r="N82" s="56">
        <f>SUM(N80:N81)</f>
        <v>0</v>
      </c>
      <c r="O82" s="56">
        <f>SUM(O80:O81)</f>
        <v>0</v>
      </c>
      <c r="P82" s="56">
        <f>SUM(P80:P81)</f>
        <v>0</v>
      </c>
      <c r="Q82" s="56">
        <f>SUM(Q80:Q81)</f>
        <v>0</v>
      </c>
      <c r="R82" s="57">
        <f>SUM(F82:Q82)</f>
        <v>5903</v>
      </c>
    </row>
    <row r="83" spans="1:18" x14ac:dyDescent="0.55000000000000004">
      <c r="A83" s="1" t="s">
        <v>22</v>
      </c>
      <c r="C83" s="64" t="s">
        <v>22</v>
      </c>
      <c r="D83" s="58" t="s">
        <v>15</v>
      </c>
      <c r="E83" s="59"/>
      <c r="F83" s="60">
        <v>105</v>
      </c>
      <c r="G83" s="60">
        <f>+VLOOKUP($A83,[1]Transparencia!$Q$9:$AE$15,[1]Transparencia!T$6,0)</f>
        <v>87</v>
      </c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1">
        <f>SUM(F83:Q83)</f>
        <v>192</v>
      </c>
    </row>
    <row r="84" spans="1:18" ht="9" customHeight="1" x14ac:dyDescent="0.55000000000000004">
      <c r="C84" s="24"/>
      <c r="D84" s="24"/>
      <c r="E84" s="24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3"/>
    </row>
    <row r="85" spans="1:18" x14ac:dyDescent="0.55000000000000004">
      <c r="C85" s="26" t="s">
        <v>65</v>
      </c>
      <c r="D85" s="39" t="s">
        <v>0</v>
      </c>
      <c r="E85" s="25"/>
      <c r="F85" s="25" t="s">
        <v>1</v>
      </c>
      <c r="G85" s="25" t="s">
        <v>2</v>
      </c>
      <c r="H85" s="25" t="s">
        <v>3</v>
      </c>
      <c r="I85" s="25" t="s">
        <v>4</v>
      </c>
      <c r="J85" s="25" t="s">
        <v>5</v>
      </c>
      <c r="K85" s="25" t="s">
        <v>6</v>
      </c>
      <c r="L85" s="25" t="s">
        <v>7</v>
      </c>
      <c r="M85" s="25" t="s">
        <v>8</v>
      </c>
      <c r="N85" s="25" t="s">
        <v>9</v>
      </c>
      <c r="O85" s="25" t="s">
        <v>10</v>
      </c>
      <c r="P85" s="25" t="s">
        <v>11</v>
      </c>
      <c r="Q85" s="25" t="s">
        <v>12</v>
      </c>
      <c r="R85" s="26" t="s">
        <v>67</v>
      </c>
    </row>
    <row r="86" spans="1:18" x14ac:dyDescent="0.55000000000000004">
      <c r="A86" s="1" t="s">
        <v>23</v>
      </c>
      <c r="C86" s="73"/>
      <c r="D86" s="79" t="s">
        <v>50</v>
      </c>
      <c r="E86" s="24"/>
      <c r="F86" s="52">
        <v>10881</v>
      </c>
      <c r="G86" s="52">
        <f>+VLOOKUP(CONCATENATE($A86,$D86),[1]Transparencia!$A$9:$O$30,[1]Transparencia!E$6,0)</f>
        <v>11173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>
        <f>SUM(F86:Q86)</f>
        <v>22054</v>
      </c>
    </row>
    <row r="87" spans="1:18" x14ac:dyDescent="0.55000000000000004">
      <c r="A87" s="1" t="s">
        <v>23</v>
      </c>
      <c r="C87" s="51" t="s">
        <v>32</v>
      </c>
      <c r="D87" s="79" t="s">
        <v>51</v>
      </c>
      <c r="E87" s="24"/>
      <c r="F87" s="52">
        <v>9389</v>
      </c>
      <c r="G87" s="52">
        <f>+VLOOKUP(CONCATENATE($A87,$D87),[1]Transparencia!$A$9:$O$30,[1]Transparencia!E$6,0)</f>
        <v>9426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>
        <f>SUM(F87:Q87)</f>
        <v>18815</v>
      </c>
    </row>
    <row r="88" spans="1:18" x14ac:dyDescent="0.55000000000000004">
      <c r="A88" s="1" t="s">
        <v>23</v>
      </c>
      <c r="C88" s="51" t="s">
        <v>23</v>
      </c>
      <c r="D88" s="54" t="s">
        <v>13</v>
      </c>
      <c r="E88" s="55"/>
      <c r="F88" s="56">
        <f t="shared" ref="F88" si="22">SUM(F86:F87)</f>
        <v>20270</v>
      </c>
      <c r="G88" s="56">
        <f>SUM(G86:G87)</f>
        <v>20599</v>
      </c>
      <c r="H88" s="56">
        <f t="shared" ref="H88:L88" si="23">SUM(H86:H87)</f>
        <v>0</v>
      </c>
      <c r="I88" s="56">
        <f t="shared" si="23"/>
        <v>0</v>
      </c>
      <c r="J88" s="56">
        <f t="shared" si="23"/>
        <v>0</v>
      </c>
      <c r="K88" s="56">
        <f t="shared" si="23"/>
        <v>0</v>
      </c>
      <c r="L88" s="56">
        <f t="shared" si="23"/>
        <v>0</v>
      </c>
      <c r="M88" s="56">
        <f>SUM(M86:M87)</f>
        <v>0</v>
      </c>
      <c r="N88" s="56">
        <f>SUM(N86:N87)</f>
        <v>0</v>
      </c>
      <c r="O88" s="56">
        <f>SUM(O86:O87)</f>
        <v>0</v>
      </c>
      <c r="P88" s="56">
        <f>SUM(P86:P87)</f>
        <v>0</v>
      </c>
      <c r="Q88" s="56">
        <f>SUM(Q86:Q87)</f>
        <v>0</v>
      </c>
      <c r="R88" s="57">
        <f>SUM(F88:Q88)</f>
        <v>40869</v>
      </c>
    </row>
    <row r="89" spans="1:18" x14ac:dyDescent="0.55000000000000004">
      <c r="A89" s="1" t="s">
        <v>23</v>
      </c>
      <c r="C89" s="32"/>
      <c r="D89" s="58" t="s">
        <v>15</v>
      </c>
      <c r="E89" s="59"/>
      <c r="F89" s="60">
        <v>130</v>
      </c>
      <c r="G89" s="60">
        <f>+VLOOKUP($A89,[1]Transparencia!$Q$9:$AE$15,[1]Transparencia!T$6,0)</f>
        <v>121</v>
      </c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1">
        <f>SUM(F89:Q89)</f>
        <v>251</v>
      </c>
    </row>
    <row r="90" spans="1:18" ht="9" customHeight="1" x14ac:dyDescent="0.55000000000000004">
      <c r="C90" s="24"/>
      <c r="D90" s="24"/>
      <c r="E90" s="24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3"/>
    </row>
    <row r="91" spans="1:18" x14ac:dyDescent="0.55000000000000004">
      <c r="C91" s="24"/>
      <c r="D91" s="24"/>
      <c r="E91" s="24"/>
      <c r="F91" s="65"/>
      <c r="G91" s="66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19" t="s">
        <v>33</v>
      </c>
    </row>
    <row r="92" spans="1:18" ht="42.6" customHeight="1" x14ac:dyDescent="0.55000000000000004">
      <c r="C92" s="103" t="s">
        <v>60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</row>
    <row r="93" spans="1:18" ht="10.15" customHeight="1" x14ac:dyDescent="0.55000000000000004">
      <c r="C93" s="24"/>
      <c r="D93" s="24"/>
      <c r="E93" s="24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3"/>
    </row>
    <row r="94" spans="1:18" x14ac:dyDescent="0.55000000000000004">
      <c r="C94" s="112" t="s">
        <v>82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9"/>
    </row>
    <row r="95" spans="1:18" x14ac:dyDescent="0.55000000000000004">
      <c r="C95" s="26" t="s">
        <v>65</v>
      </c>
      <c r="D95" s="97" t="s">
        <v>0</v>
      </c>
      <c r="E95" s="98"/>
      <c r="F95" s="98" t="s">
        <v>1</v>
      </c>
      <c r="G95" s="98" t="s">
        <v>2</v>
      </c>
      <c r="H95" s="98" t="s">
        <v>3</v>
      </c>
      <c r="I95" s="98" t="s">
        <v>4</v>
      </c>
      <c r="J95" s="98" t="s">
        <v>5</v>
      </c>
      <c r="K95" s="98" t="s">
        <v>6</v>
      </c>
      <c r="L95" s="98" t="s">
        <v>7</v>
      </c>
      <c r="M95" s="98" t="s">
        <v>8</v>
      </c>
      <c r="N95" s="98" t="s">
        <v>9</v>
      </c>
      <c r="O95" s="98" t="s">
        <v>10</v>
      </c>
      <c r="P95" s="98" t="s">
        <v>11</v>
      </c>
      <c r="Q95" s="98" t="s">
        <v>12</v>
      </c>
      <c r="R95" s="96" t="s">
        <v>67</v>
      </c>
    </row>
    <row r="96" spans="1:18" x14ac:dyDescent="0.55000000000000004">
      <c r="A96" s="1" t="s">
        <v>17</v>
      </c>
      <c r="C96" s="73"/>
      <c r="D96" s="79" t="s">
        <v>50</v>
      </c>
      <c r="E96" s="24"/>
      <c r="F96" s="52">
        <v>33</v>
      </c>
      <c r="G96" s="52">
        <f>+VLOOKUP(CONCATENATE($A96,$D96),[1]Transparencia!$A$46:$O$67,[1]Transparencia!E$45,0)</f>
        <v>32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3">
        <f>SUM(F96:Q96)</f>
        <v>65</v>
      </c>
    </row>
    <row r="97" spans="1:19" x14ac:dyDescent="0.55000000000000004">
      <c r="A97" s="1" t="s">
        <v>17</v>
      </c>
      <c r="C97" s="51" t="s">
        <v>25</v>
      </c>
      <c r="D97" s="79" t="s">
        <v>51</v>
      </c>
      <c r="E97" s="24"/>
      <c r="F97" s="52">
        <v>57</v>
      </c>
      <c r="G97" s="52">
        <f>+VLOOKUP(CONCATENATE($A97,$D97),[1]Transparencia!$A$46:$O$67,[1]Transparencia!E$45,0)</f>
        <v>54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3">
        <f>SUM(F97:Q97)</f>
        <v>111</v>
      </c>
    </row>
    <row r="98" spans="1:19" x14ac:dyDescent="0.55000000000000004">
      <c r="A98" s="1" t="s">
        <v>17</v>
      </c>
      <c r="C98" s="51" t="s">
        <v>17</v>
      </c>
      <c r="D98" s="54" t="s">
        <v>13</v>
      </c>
      <c r="E98" s="55"/>
      <c r="F98" s="56">
        <f>SUM(F96:F97)</f>
        <v>90</v>
      </c>
      <c r="G98" s="56">
        <f>SUM(G96:G97)</f>
        <v>86</v>
      </c>
      <c r="H98" s="56">
        <f t="shared" ref="H98:L98" si="24">SUM(H96:H97)</f>
        <v>0</v>
      </c>
      <c r="I98" s="56">
        <f t="shared" si="24"/>
        <v>0</v>
      </c>
      <c r="J98" s="56">
        <f t="shared" si="24"/>
        <v>0</v>
      </c>
      <c r="K98" s="56">
        <f t="shared" si="24"/>
        <v>0</v>
      </c>
      <c r="L98" s="56">
        <f t="shared" si="24"/>
        <v>0</v>
      </c>
      <c r="M98" s="56">
        <f>SUM(M96:M97)</f>
        <v>0</v>
      </c>
      <c r="N98" s="56">
        <f>SUM(N96:N97)</f>
        <v>0</v>
      </c>
      <c r="O98" s="56">
        <f>SUM(O96:O97)</f>
        <v>0</v>
      </c>
      <c r="P98" s="56">
        <f>SUM(P96:P97)</f>
        <v>0</v>
      </c>
      <c r="Q98" s="56">
        <f>SUM(Q96:Q97)</f>
        <v>0</v>
      </c>
      <c r="R98" s="57">
        <f>SUM(F98:Q98)</f>
        <v>176</v>
      </c>
      <c r="S98" s="3"/>
    </row>
    <row r="99" spans="1:19" x14ac:dyDescent="0.55000000000000004">
      <c r="A99" s="1" t="s">
        <v>17</v>
      </c>
      <c r="C99" s="32"/>
      <c r="D99" s="58" t="s">
        <v>15</v>
      </c>
      <c r="E99" s="59"/>
      <c r="F99" s="60">
        <v>47</v>
      </c>
      <c r="G99" s="60">
        <f>+VLOOKUP($A99,[1]Transparencia!$Q$48:$AE$56,[1]Transparencia!T$45,0)</f>
        <v>45</v>
      </c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1">
        <f>SUM(F99:Q99)</f>
        <v>92</v>
      </c>
    </row>
    <row r="100" spans="1:19" ht="9" customHeight="1" x14ac:dyDescent="0.55000000000000004">
      <c r="C100" s="24"/>
      <c r="D100" s="24"/>
      <c r="E100" s="24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3"/>
    </row>
    <row r="101" spans="1:19" x14ac:dyDescent="0.55000000000000004">
      <c r="C101" s="26" t="s">
        <v>65</v>
      </c>
      <c r="D101" s="39" t="s">
        <v>0</v>
      </c>
      <c r="E101" s="25"/>
      <c r="F101" s="25" t="s">
        <v>1</v>
      </c>
      <c r="G101" s="25" t="s">
        <v>2</v>
      </c>
      <c r="H101" s="25" t="s">
        <v>3</v>
      </c>
      <c r="I101" s="25" t="s">
        <v>4</v>
      </c>
      <c r="J101" s="25" t="s">
        <v>5</v>
      </c>
      <c r="K101" s="25" t="s">
        <v>6</v>
      </c>
      <c r="L101" s="25" t="s">
        <v>7</v>
      </c>
      <c r="M101" s="25" t="s">
        <v>8</v>
      </c>
      <c r="N101" s="25" t="s">
        <v>9</v>
      </c>
      <c r="O101" s="25" t="s">
        <v>10</v>
      </c>
      <c r="P101" s="25" t="s">
        <v>11</v>
      </c>
      <c r="Q101" s="25" t="s">
        <v>12</v>
      </c>
      <c r="R101" s="26" t="s">
        <v>67</v>
      </c>
    </row>
    <row r="102" spans="1:19" x14ac:dyDescent="0.55000000000000004">
      <c r="A102" s="1" t="s">
        <v>18</v>
      </c>
      <c r="C102" s="73"/>
      <c r="D102" s="79" t="s">
        <v>50</v>
      </c>
      <c r="E102" s="24"/>
      <c r="F102" s="52">
        <v>2877</v>
      </c>
      <c r="G102" s="52">
        <f>+VLOOKUP(CONCATENATE($A102,$D102),[1]Transparencia!$A$46:$O$67,[1]Transparencia!E$45,0)</f>
        <v>2754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3">
        <f>SUM(F102:Q102)</f>
        <v>5631</v>
      </c>
    </row>
    <row r="103" spans="1:19" x14ac:dyDescent="0.55000000000000004">
      <c r="A103" s="1" t="s">
        <v>18</v>
      </c>
      <c r="C103" s="51" t="s">
        <v>26</v>
      </c>
      <c r="D103" s="79" t="s">
        <v>51</v>
      </c>
      <c r="E103" s="24"/>
      <c r="F103" s="52">
        <v>3076</v>
      </c>
      <c r="G103" s="52">
        <f>+VLOOKUP(CONCATENATE($A103,$D103),[1]Transparencia!$A$46:$O$67,[1]Transparencia!E$45,0)</f>
        <v>2740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3">
        <f>SUM(F103:Q103)</f>
        <v>5816</v>
      </c>
    </row>
    <row r="104" spans="1:19" x14ac:dyDescent="0.55000000000000004">
      <c r="A104" s="1" t="s">
        <v>18</v>
      </c>
      <c r="C104" s="51" t="s">
        <v>18</v>
      </c>
      <c r="D104" s="54" t="s">
        <v>13</v>
      </c>
      <c r="E104" s="55"/>
      <c r="F104" s="56">
        <f>SUM(F102:F103)</f>
        <v>5953</v>
      </c>
      <c r="G104" s="56">
        <f>SUM(G102:G103)</f>
        <v>5494</v>
      </c>
      <c r="H104" s="56">
        <f t="shared" ref="H104:L104" si="25">SUM(H102:H103)</f>
        <v>0</v>
      </c>
      <c r="I104" s="56">
        <f t="shared" si="25"/>
        <v>0</v>
      </c>
      <c r="J104" s="56">
        <f t="shared" si="25"/>
        <v>0</v>
      </c>
      <c r="K104" s="56">
        <f t="shared" si="25"/>
        <v>0</v>
      </c>
      <c r="L104" s="56">
        <f t="shared" si="25"/>
        <v>0</v>
      </c>
      <c r="M104" s="56">
        <f>SUM(M102:M103)</f>
        <v>0</v>
      </c>
      <c r="N104" s="56">
        <f>SUM(N102:N103)</f>
        <v>0</v>
      </c>
      <c r="O104" s="56">
        <f>SUM(O102:O103)</f>
        <v>0</v>
      </c>
      <c r="P104" s="56">
        <f>SUM(P102:P103)</f>
        <v>0</v>
      </c>
      <c r="Q104" s="56">
        <f>SUM(Q102:Q103)</f>
        <v>0</v>
      </c>
      <c r="R104" s="57">
        <f>SUM(F104:Q104)</f>
        <v>11447</v>
      </c>
    </row>
    <row r="105" spans="1:19" x14ac:dyDescent="0.55000000000000004">
      <c r="A105" s="1" t="s">
        <v>18</v>
      </c>
      <c r="C105" s="32"/>
      <c r="D105" s="58" t="s">
        <v>15</v>
      </c>
      <c r="E105" s="59"/>
      <c r="F105" s="60">
        <v>69</v>
      </c>
      <c r="G105" s="60">
        <f>+VLOOKUP($A105,[1]Transparencia!$Q$48:$AE$56,[1]Transparencia!T$45,0)</f>
        <v>84</v>
      </c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1">
        <f>SUM(F105:Q105)</f>
        <v>153</v>
      </c>
    </row>
    <row r="106" spans="1:19" ht="9" customHeight="1" x14ac:dyDescent="0.55000000000000004">
      <c r="C106" s="24"/>
      <c r="D106" s="24"/>
      <c r="E106" s="24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07" spans="1:19" x14ac:dyDescent="0.55000000000000004">
      <c r="C107" s="26" t="s">
        <v>65</v>
      </c>
      <c r="D107" s="39" t="s">
        <v>0</v>
      </c>
      <c r="E107" s="25"/>
      <c r="F107" s="25" t="s">
        <v>1</v>
      </c>
      <c r="G107" s="25" t="s">
        <v>2</v>
      </c>
      <c r="H107" s="25" t="s">
        <v>3</v>
      </c>
      <c r="I107" s="25" t="s">
        <v>4</v>
      </c>
      <c r="J107" s="25" t="s">
        <v>5</v>
      </c>
      <c r="K107" s="25" t="s">
        <v>6</v>
      </c>
      <c r="L107" s="25" t="s">
        <v>7</v>
      </c>
      <c r="M107" s="25" t="s">
        <v>8</v>
      </c>
      <c r="N107" s="25" t="s">
        <v>9</v>
      </c>
      <c r="O107" s="25" t="s">
        <v>10</v>
      </c>
      <c r="P107" s="25" t="s">
        <v>11</v>
      </c>
      <c r="Q107" s="25" t="s">
        <v>12</v>
      </c>
      <c r="R107" s="26" t="s">
        <v>67</v>
      </c>
    </row>
    <row r="108" spans="1:19" x14ac:dyDescent="0.55000000000000004">
      <c r="A108" s="1" t="s">
        <v>19</v>
      </c>
      <c r="C108" s="73"/>
      <c r="D108" s="79" t="s">
        <v>50</v>
      </c>
      <c r="E108" s="24"/>
      <c r="F108" s="52">
        <v>29817</v>
      </c>
      <c r="G108" s="52">
        <f>+VLOOKUP(CONCATENATE($A108,$D108),[1]Transparencia!$A$46:$O$67,[1]Transparencia!E$45,0)</f>
        <v>32471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3">
        <f>SUM(F108:Q108)</f>
        <v>62288</v>
      </c>
    </row>
    <row r="109" spans="1:19" x14ac:dyDescent="0.55000000000000004">
      <c r="A109" s="1" t="s">
        <v>19</v>
      </c>
      <c r="C109" s="51" t="s">
        <v>27</v>
      </c>
      <c r="D109" s="79" t="s">
        <v>51</v>
      </c>
      <c r="E109" s="24"/>
      <c r="F109" s="52">
        <v>31135</v>
      </c>
      <c r="G109" s="52">
        <f>+VLOOKUP(CONCATENATE($A109,$D109),[1]Transparencia!$A$46:$O$67,[1]Transparencia!E$45,0)</f>
        <v>32885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3">
        <f>SUM(F109:Q109)</f>
        <v>64020</v>
      </c>
    </row>
    <row r="110" spans="1:19" x14ac:dyDescent="0.55000000000000004">
      <c r="A110" s="1" t="s">
        <v>19</v>
      </c>
      <c r="C110" s="51" t="s">
        <v>19</v>
      </c>
      <c r="D110" s="54" t="s">
        <v>13</v>
      </c>
      <c r="E110" s="55"/>
      <c r="F110" s="56">
        <f>SUM(F108:F109)</f>
        <v>60952</v>
      </c>
      <c r="G110" s="56">
        <f>SUM(G108:G109)</f>
        <v>65356</v>
      </c>
      <c r="H110" s="56">
        <f t="shared" ref="H110:L110" si="26">SUM(H108:H109)</f>
        <v>0</v>
      </c>
      <c r="I110" s="56">
        <f t="shared" si="26"/>
        <v>0</v>
      </c>
      <c r="J110" s="56">
        <f t="shared" si="26"/>
        <v>0</v>
      </c>
      <c r="K110" s="56">
        <f t="shared" si="26"/>
        <v>0</v>
      </c>
      <c r="L110" s="56">
        <f t="shared" si="26"/>
        <v>0</v>
      </c>
      <c r="M110" s="56">
        <f>SUM(M108:M109)</f>
        <v>0</v>
      </c>
      <c r="N110" s="56">
        <f>SUM(N108:N109)</f>
        <v>0</v>
      </c>
      <c r="O110" s="56">
        <f>SUM(O108:O109)</f>
        <v>0</v>
      </c>
      <c r="P110" s="56">
        <f>SUM(P108:P109)</f>
        <v>0</v>
      </c>
      <c r="Q110" s="56">
        <f>SUM(Q108:Q109)</f>
        <v>0</v>
      </c>
      <c r="R110" s="57">
        <f>SUM(F110:Q110)</f>
        <v>126308</v>
      </c>
    </row>
    <row r="111" spans="1:19" x14ac:dyDescent="0.55000000000000004">
      <c r="A111" s="1" t="s">
        <v>19</v>
      </c>
      <c r="C111" s="32"/>
      <c r="D111" s="58" t="s">
        <v>15</v>
      </c>
      <c r="E111" s="59"/>
      <c r="F111" s="60">
        <v>487</v>
      </c>
      <c r="G111" s="60">
        <f>+VLOOKUP($A111,[1]Transparencia!$Q$48:$AE$56,[1]Transparencia!T$45,0)</f>
        <v>490</v>
      </c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1">
        <f>SUM(F111:Q111)</f>
        <v>977</v>
      </c>
    </row>
    <row r="112" spans="1:19" ht="9" customHeight="1" x14ac:dyDescent="0.55000000000000004">
      <c r="C112" s="24"/>
      <c r="D112" s="24"/>
      <c r="E112" s="24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3"/>
    </row>
    <row r="113" spans="1:18" x14ac:dyDescent="0.55000000000000004">
      <c r="C113" s="26" t="s">
        <v>65</v>
      </c>
      <c r="D113" s="39" t="s">
        <v>0</v>
      </c>
      <c r="E113" s="25"/>
      <c r="F113" s="25" t="s">
        <v>1</v>
      </c>
      <c r="G113" s="25" t="s">
        <v>2</v>
      </c>
      <c r="H113" s="25" t="s">
        <v>3</v>
      </c>
      <c r="I113" s="25" t="s">
        <v>4</v>
      </c>
      <c r="J113" s="25" t="s">
        <v>5</v>
      </c>
      <c r="K113" s="25" t="s">
        <v>6</v>
      </c>
      <c r="L113" s="25" t="s">
        <v>7</v>
      </c>
      <c r="M113" s="25" t="s">
        <v>8</v>
      </c>
      <c r="N113" s="25" t="s">
        <v>9</v>
      </c>
      <c r="O113" s="25" t="s">
        <v>10</v>
      </c>
      <c r="P113" s="25" t="s">
        <v>11</v>
      </c>
      <c r="Q113" s="25" t="s">
        <v>12</v>
      </c>
      <c r="R113" s="26" t="s">
        <v>67</v>
      </c>
    </row>
    <row r="114" spans="1:18" x14ac:dyDescent="0.55000000000000004">
      <c r="A114" s="1" t="s">
        <v>20</v>
      </c>
      <c r="C114" s="73"/>
      <c r="D114" s="79" t="s">
        <v>50</v>
      </c>
      <c r="E114" s="24"/>
      <c r="F114" s="52">
        <v>1060</v>
      </c>
      <c r="G114" s="52">
        <f>+VLOOKUP(CONCATENATE($A114,$D114),[1]Transparencia!$A$46:$O$67,[1]Transparencia!E$45,0)</f>
        <v>935</v>
      </c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3">
        <f>SUM(F114:Q114)</f>
        <v>1995</v>
      </c>
    </row>
    <row r="115" spans="1:18" x14ac:dyDescent="0.55000000000000004">
      <c r="A115" s="1" t="s">
        <v>20</v>
      </c>
      <c r="C115" s="51" t="s">
        <v>28</v>
      </c>
      <c r="D115" s="79" t="s">
        <v>51</v>
      </c>
      <c r="E115" s="24"/>
      <c r="F115" s="52">
        <v>1785</v>
      </c>
      <c r="G115" s="52">
        <f>+VLOOKUP(CONCATENATE($A115,$D115),[1]Transparencia!$A$46:$O$67,[1]Transparencia!E$45,0)</f>
        <v>1615</v>
      </c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3">
        <f>SUM(F115:Q115)</f>
        <v>3400</v>
      </c>
    </row>
    <row r="116" spans="1:18" x14ac:dyDescent="0.55000000000000004">
      <c r="A116" s="1" t="s">
        <v>20</v>
      </c>
      <c r="C116" s="51" t="s">
        <v>20</v>
      </c>
      <c r="D116" s="54" t="s">
        <v>13</v>
      </c>
      <c r="E116" s="55"/>
      <c r="F116" s="56">
        <f>SUM(F114:F115)</f>
        <v>2845</v>
      </c>
      <c r="G116" s="56">
        <f>SUM(G114:G115)</f>
        <v>2550</v>
      </c>
      <c r="H116" s="56">
        <f t="shared" ref="H116:Q116" si="27">SUM(H114:H115)</f>
        <v>0</v>
      </c>
      <c r="I116" s="56">
        <f t="shared" si="27"/>
        <v>0</v>
      </c>
      <c r="J116" s="56">
        <f t="shared" si="27"/>
        <v>0</v>
      </c>
      <c r="K116" s="56">
        <f t="shared" si="27"/>
        <v>0</v>
      </c>
      <c r="L116" s="56">
        <f t="shared" si="27"/>
        <v>0</v>
      </c>
      <c r="M116" s="56">
        <f t="shared" si="27"/>
        <v>0</v>
      </c>
      <c r="N116" s="56">
        <f t="shared" si="27"/>
        <v>0</v>
      </c>
      <c r="O116" s="56">
        <f t="shared" si="27"/>
        <v>0</v>
      </c>
      <c r="P116" s="56">
        <f t="shared" si="27"/>
        <v>0</v>
      </c>
      <c r="Q116" s="56">
        <f t="shared" si="27"/>
        <v>0</v>
      </c>
      <c r="R116" s="57">
        <f>SUM(F116:Q116)</f>
        <v>5395</v>
      </c>
    </row>
    <row r="117" spans="1:18" x14ac:dyDescent="0.55000000000000004">
      <c r="A117" s="1" t="s">
        <v>20</v>
      </c>
      <c r="C117" s="32"/>
      <c r="D117" s="58" t="s">
        <v>15</v>
      </c>
      <c r="E117" s="59"/>
      <c r="F117" s="60">
        <v>201</v>
      </c>
      <c r="G117" s="60">
        <f>+VLOOKUP($A117,[1]Transparencia!$Q$48:$AE$56,[1]Transparencia!T$45,0)</f>
        <v>119</v>
      </c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1">
        <f>SUM(F117:Q117)</f>
        <v>320</v>
      </c>
    </row>
    <row r="118" spans="1:18" ht="9" customHeight="1" x14ac:dyDescent="0.55000000000000004">
      <c r="C118" s="24"/>
      <c r="D118" s="24"/>
      <c r="E118" s="24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55000000000000004">
      <c r="C119" s="26" t="s">
        <v>65</v>
      </c>
      <c r="D119" s="39" t="s">
        <v>0</v>
      </c>
      <c r="E119" s="25"/>
      <c r="F119" s="25" t="s">
        <v>1</v>
      </c>
      <c r="G119" s="25" t="s">
        <v>2</v>
      </c>
      <c r="H119" s="25" t="s">
        <v>3</v>
      </c>
      <c r="I119" s="25" t="s">
        <v>4</v>
      </c>
      <c r="J119" s="25" t="s">
        <v>5</v>
      </c>
      <c r="K119" s="25" t="s">
        <v>6</v>
      </c>
      <c r="L119" s="25" t="s">
        <v>7</v>
      </c>
      <c r="M119" s="25" t="s">
        <v>8</v>
      </c>
      <c r="N119" s="25" t="s">
        <v>9</v>
      </c>
      <c r="O119" s="25" t="s">
        <v>10</v>
      </c>
      <c r="P119" s="25" t="s">
        <v>11</v>
      </c>
      <c r="Q119" s="25" t="s">
        <v>12</v>
      </c>
      <c r="R119" s="26" t="s">
        <v>67</v>
      </c>
    </row>
    <row r="120" spans="1:18" x14ac:dyDescent="0.55000000000000004">
      <c r="A120" s="1" t="s">
        <v>21</v>
      </c>
      <c r="C120" s="73"/>
      <c r="D120" s="79" t="s">
        <v>50</v>
      </c>
      <c r="E120" s="24"/>
      <c r="F120" s="52">
        <v>20</v>
      </c>
      <c r="G120" s="52">
        <f>+VLOOKUP(CONCATENATE($A120,$D120),[1]Transparencia!$A$46:$O$67,[1]Transparencia!E$45,0)</f>
        <v>66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3">
        <f>SUM(F120:Q120)</f>
        <v>86</v>
      </c>
    </row>
    <row r="121" spans="1:18" x14ac:dyDescent="0.55000000000000004">
      <c r="A121" s="1" t="s">
        <v>21</v>
      </c>
      <c r="C121" s="51" t="s">
        <v>29</v>
      </c>
      <c r="D121" s="79" t="s">
        <v>51</v>
      </c>
      <c r="E121" s="24"/>
      <c r="F121" s="52">
        <v>18</v>
      </c>
      <c r="G121" s="52">
        <f>+VLOOKUP(CONCATENATE($A121,$D121),[1]Transparencia!$A$46:$O$67,[1]Transparencia!E$45,0)</f>
        <v>55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3">
        <f>SUM(F121:Q121)</f>
        <v>73</v>
      </c>
    </row>
    <row r="122" spans="1:18" x14ac:dyDescent="0.55000000000000004">
      <c r="A122" s="1" t="s">
        <v>21</v>
      </c>
      <c r="C122" s="51" t="s">
        <v>21</v>
      </c>
      <c r="D122" s="54" t="s">
        <v>13</v>
      </c>
      <c r="E122" s="55"/>
      <c r="F122" s="56">
        <f>SUM(F120:F121)</f>
        <v>38</v>
      </c>
      <c r="G122" s="56">
        <f>SUM(G120:G121)</f>
        <v>121</v>
      </c>
      <c r="H122" s="56">
        <f t="shared" ref="H122:L122" si="28">SUM(H120:H121)</f>
        <v>0</v>
      </c>
      <c r="I122" s="56">
        <f t="shared" si="28"/>
        <v>0</v>
      </c>
      <c r="J122" s="56">
        <f t="shared" si="28"/>
        <v>0</v>
      </c>
      <c r="K122" s="56">
        <f t="shared" si="28"/>
        <v>0</v>
      </c>
      <c r="L122" s="56">
        <f t="shared" si="28"/>
        <v>0</v>
      </c>
      <c r="M122" s="56">
        <f>SUM(M120:M121)</f>
        <v>0</v>
      </c>
      <c r="N122" s="56">
        <f>SUM(N120:N121)</f>
        <v>0</v>
      </c>
      <c r="O122" s="56">
        <f>SUM(O120:O121)</f>
        <v>0</v>
      </c>
      <c r="P122" s="56">
        <f>SUM(P120:P121)</f>
        <v>0</v>
      </c>
      <c r="Q122" s="56">
        <f>SUM(Q120:Q121)</f>
        <v>0</v>
      </c>
      <c r="R122" s="57">
        <f>SUM(F122:Q122)</f>
        <v>159</v>
      </c>
    </row>
    <row r="123" spans="1:18" x14ac:dyDescent="0.55000000000000004">
      <c r="A123" s="1" t="s">
        <v>21</v>
      </c>
      <c r="C123" s="32"/>
      <c r="D123" s="58" t="s">
        <v>15</v>
      </c>
      <c r="E123" s="59"/>
      <c r="F123" s="60">
        <v>18</v>
      </c>
      <c r="G123" s="60">
        <f>+VLOOKUP($A123,[1]Transparencia!$Q$48:$AE$56,[1]Transparencia!T$45,0)</f>
        <v>10</v>
      </c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1">
        <f>SUM(F123:Q123)</f>
        <v>28</v>
      </c>
    </row>
    <row r="124" spans="1:18" ht="9" customHeight="1" x14ac:dyDescent="0.55000000000000004">
      <c r="C124" s="24"/>
      <c r="D124" s="24"/>
      <c r="E124" s="24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55000000000000004">
      <c r="C125" s="26" t="s">
        <v>65</v>
      </c>
      <c r="D125" s="39" t="s">
        <v>0</v>
      </c>
      <c r="E125" s="25"/>
      <c r="F125" s="25" t="s">
        <v>1</v>
      </c>
      <c r="G125" s="25" t="s">
        <v>2</v>
      </c>
      <c r="H125" s="25" t="s">
        <v>3</v>
      </c>
      <c r="I125" s="25" t="s">
        <v>4</v>
      </c>
      <c r="J125" s="25" t="s">
        <v>5</v>
      </c>
      <c r="K125" s="25" t="s">
        <v>6</v>
      </c>
      <c r="L125" s="25" t="s">
        <v>7</v>
      </c>
      <c r="M125" s="25" t="s">
        <v>8</v>
      </c>
      <c r="N125" s="25" t="s">
        <v>9</v>
      </c>
      <c r="O125" s="25" t="s">
        <v>10</v>
      </c>
      <c r="P125" s="25" t="s">
        <v>11</v>
      </c>
      <c r="Q125" s="25" t="s">
        <v>12</v>
      </c>
      <c r="R125" s="26" t="s">
        <v>67</v>
      </c>
    </row>
    <row r="126" spans="1:18" x14ac:dyDescent="0.55000000000000004">
      <c r="A126" s="1" t="s">
        <v>22</v>
      </c>
      <c r="C126" s="73"/>
      <c r="D126" s="79" t="s">
        <v>50</v>
      </c>
      <c r="E126" s="24"/>
      <c r="F126" s="52">
        <v>151</v>
      </c>
      <c r="G126" s="52">
        <f>+VLOOKUP(CONCATENATE($A126,$D126),[1]Transparencia!$A$46:$O$67,[1]Transparencia!E$45,0)</f>
        <v>165</v>
      </c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3">
        <f>SUM(F126:Q126)</f>
        <v>316</v>
      </c>
    </row>
    <row r="127" spans="1:18" x14ac:dyDescent="0.55000000000000004">
      <c r="A127" s="1" t="s">
        <v>22</v>
      </c>
      <c r="C127" s="51" t="s">
        <v>30</v>
      </c>
      <c r="D127" s="79" t="s">
        <v>51</v>
      </c>
      <c r="E127" s="24"/>
      <c r="F127" s="52">
        <v>152</v>
      </c>
      <c r="G127" s="52">
        <f>+VLOOKUP(CONCATENATE($A127,$D127),[1]Transparencia!$A$46:$O$67,[1]Transparencia!E$45,0)</f>
        <v>191</v>
      </c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3">
        <f>SUM(F127:Q127)</f>
        <v>343</v>
      </c>
    </row>
    <row r="128" spans="1:18" x14ac:dyDescent="0.55000000000000004">
      <c r="A128" s="1" t="s">
        <v>22</v>
      </c>
      <c r="C128" s="51" t="s">
        <v>31</v>
      </c>
      <c r="D128" s="54" t="s">
        <v>13</v>
      </c>
      <c r="E128" s="55"/>
      <c r="F128" s="56">
        <f>SUM(F126:F127)</f>
        <v>303</v>
      </c>
      <c r="G128" s="56">
        <f>SUM(G126:G127)</f>
        <v>356</v>
      </c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7">
        <f>SUM(F128:Q128)</f>
        <v>659</v>
      </c>
    </row>
    <row r="129" spans="1:34" x14ac:dyDescent="0.55000000000000004">
      <c r="A129" s="1" t="s">
        <v>22</v>
      </c>
      <c r="C129" s="64" t="s">
        <v>22</v>
      </c>
      <c r="D129" s="58" t="s">
        <v>15</v>
      </c>
      <c r="E129" s="59"/>
      <c r="F129" s="60">
        <v>209</v>
      </c>
      <c r="G129" s="60">
        <f>+VLOOKUP($A129,[1]Transparencia!$Q$48:$AE$56,[1]Transparencia!T$45,0)</f>
        <v>199</v>
      </c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1">
        <f>SUM(F129:Q129)</f>
        <v>408</v>
      </c>
    </row>
    <row r="130" spans="1:34" ht="9" customHeight="1" x14ac:dyDescent="0.55000000000000004">
      <c r="C130" s="24"/>
      <c r="D130" s="24"/>
      <c r="E130" s="24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3"/>
    </row>
    <row r="131" spans="1:34" x14ac:dyDescent="0.55000000000000004">
      <c r="C131" s="26" t="s">
        <v>65</v>
      </c>
      <c r="D131" s="39" t="s">
        <v>0</v>
      </c>
      <c r="E131" s="25"/>
      <c r="F131" s="25" t="s">
        <v>1</v>
      </c>
      <c r="G131" s="25" t="s">
        <v>2</v>
      </c>
      <c r="H131" s="25" t="s">
        <v>3</v>
      </c>
      <c r="I131" s="25" t="s">
        <v>4</v>
      </c>
      <c r="J131" s="25" t="s">
        <v>5</v>
      </c>
      <c r="K131" s="25" t="s">
        <v>6</v>
      </c>
      <c r="L131" s="25" t="s">
        <v>7</v>
      </c>
      <c r="M131" s="25" t="s">
        <v>8</v>
      </c>
      <c r="N131" s="25" t="s">
        <v>9</v>
      </c>
      <c r="O131" s="25" t="s">
        <v>10</v>
      </c>
      <c r="P131" s="25" t="s">
        <v>11</v>
      </c>
      <c r="Q131" s="25" t="s">
        <v>12</v>
      </c>
      <c r="R131" s="26" t="s">
        <v>67</v>
      </c>
    </row>
    <row r="132" spans="1:34" x14ac:dyDescent="0.55000000000000004">
      <c r="A132" s="1" t="s">
        <v>23</v>
      </c>
      <c r="C132" s="73"/>
      <c r="D132" s="79" t="s">
        <v>50</v>
      </c>
      <c r="E132" s="24"/>
      <c r="F132" s="52">
        <v>73</v>
      </c>
      <c r="G132" s="52">
        <f>+VLOOKUP(CONCATENATE($A132,$D132),[1]Transparencia!$A$46:$O$67,[1]Transparencia!E$45,0)</f>
        <v>27</v>
      </c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3">
        <f>SUM(F132:Q132)</f>
        <v>100</v>
      </c>
    </row>
    <row r="133" spans="1:34" x14ac:dyDescent="0.55000000000000004">
      <c r="A133" s="1" t="s">
        <v>23</v>
      </c>
      <c r="C133" s="51" t="s">
        <v>32</v>
      </c>
      <c r="D133" s="79" t="s">
        <v>51</v>
      </c>
      <c r="E133" s="24"/>
      <c r="F133" s="52">
        <v>32</v>
      </c>
      <c r="G133" s="52">
        <f>+VLOOKUP(CONCATENATE($A133,$D133),[1]Transparencia!$A$46:$O$67,[1]Transparencia!E$45,0)</f>
        <v>62</v>
      </c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3">
        <f>SUM(F133:Q133)</f>
        <v>94</v>
      </c>
    </row>
    <row r="134" spans="1:34" x14ac:dyDescent="0.55000000000000004">
      <c r="A134" s="1" t="s">
        <v>23</v>
      </c>
      <c r="C134" s="51" t="s">
        <v>23</v>
      </c>
      <c r="D134" s="54" t="s">
        <v>13</v>
      </c>
      <c r="E134" s="55"/>
      <c r="F134" s="56">
        <f>SUM(F132:F133)</f>
        <v>105</v>
      </c>
      <c r="G134" s="56">
        <f>SUM(G132:G133)</f>
        <v>89</v>
      </c>
      <c r="H134" s="56">
        <f t="shared" ref="H134:L134" si="29">SUM(H132:H133)</f>
        <v>0</v>
      </c>
      <c r="I134" s="56">
        <f t="shared" si="29"/>
        <v>0</v>
      </c>
      <c r="J134" s="56">
        <f t="shared" si="29"/>
        <v>0</v>
      </c>
      <c r="K134" s="56">
        <f t="shared" si="29"/>
        <v>0</v>
      </c>
      <c r="L134" s="56">
        <f t="shared" si="29"/>
        <v>0</v>
      </c>
      <c r="M134" s="56">
        <f>SUM(M132:M133)</f>
        <v>0</v>
      </c>
      <c r="N134" s="56">
        <f>SUM(N132:N133)</f>
        <v>0</v>
      </c>
      <c r="O134" s="56">
        <f>SUM(O132:O133)</f>
        <v>0</v>
      </c>
      <c r="P134" s="56">
        <f>SUM(P132:P133)</f>
        <v>0</v>
      </c>
      <c r="Q134" s="56">
        <f>SUM(Q132:Q133)</f>
        <v>0</v>
      </c>
      <c r="R134" s="57">
        <f>SUM(F134:Q134)</f>
        <v>194</v>
      </c>
    </row>
    <row r="135" spans="1:34" x14ac:dyDescent="0.55000000000000004">
      <c r="A135" s="1" t="s">
        <v>23</v>
      </c>
      <c r="C135" s="32"/>
      <c r="D135" s="58" t="s">
        <v>15</v>
      </c>
      <c r="E135" s="59"/>
      <c r="F135" s="60">
        <v>37</v>
      </c>
      <c r="G135" s="60">
        <f>+VLOOKUP($A135,[1]Transparencia!$Q$48:$AE$56,[1]Transparencia!T$45,0)</f>
        <v>35</v>
      </c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1">
        <f>SUM(F135:Q135)</f>
        <v>72</v>
      </c>
    </row>
    <row r="136" spans="1:34" ht="9" customHeight="1" x14ac:dyDescent="0.55000000000000004">
      <c r="C136" s="24"/>
      <c r="D136" s="24"/>
      <c r="E136" s="24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3"/>
    </row>
    <row r="137" spans="1:34" x14ac:dyDescent="0.55000000000000004">
      <c r="C137" s="67"/>
      <c r="D137" s="24"/>
      <c r="E137" s="24"/>
      <c r="F137" s="24"/>
      <c r="H137" s="24"/>
      <c r="I137" s="24"/>
      <c r="K137" s="24"/>
      <c r="L137" s="24"/>
      <c r="M137" s="24"/>
      <c r="N137" s="24"/>
      <c r="O137" s="44"/>
      <c r="P137" s="24"/>
      <c r="Q137" s="24"/>
      <c r="R137" s="19" t="s">
        <v>34</v>
      </c>
    </row>
    <row r="138" spans="1:34" ht="44.45" customHeight="1" x14ac:dyDescent="0.55000000000000004">
      <c r="C138" s="103" t="s">
        <v>88</v>
      </c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AG138" s="15"/>
      <c r="AH138" s="15"/>
    </row>
    <row r="139" spans="1:34" ht="15" customHeight="1" x14ac:dyDescent="0.55000000000000004"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x14ac:dyDescent="0.55000000000000004">
      <c r="Q140" s="88" t="s">
        <v>66</v>
      </c>
      <c r="T140" s="9" t="s">
        <v>15</v>
      </c>
      <c r="U140" s="15"/>
      <c r="AB140" s="15"/>
      <c r="AC140" s="15"/>
      <c r="AD140" s="15"/>
      <c r="AE140" s="15"/>
      <c r="AF140" s="15"/>
      <c r="AG140" s="15"/>
      <c r="AH140" s="15"/>
    </row>
    <row r="141" spans="1:34" x14ac:dyDescent="0.55000000000000004">
      <c r="Q141" s="18" t="str">
        <f>CONCATENATE(IF(W150&gt;0,"▲ ",IF(W150&lt;0,"▼ ","")))</f>
        <v xml:space="preserve">▲ </v>
      </c>
      <c r="T141" s="15" t="s">
        <v>87</v>
      </c>
      <c r="U141"/>
      <c r="V141"/>
      <c r="W141"/>
      <c r="X141"/>
      <c r="Y141"/>
      <c r="AA141"/>
      <c r="AB141" s="15"/>
      <c r="AC141" s="15"/>
      <c r="AD141" s="15"/>
      <c r="AE141" s="15"/>
      <c r="AF141" s="15"/>
      <c r="AG141" s="15"/>
      <c r="AH141" s="15"/>
    </row>
    <row r="142" spans="1:34" ht="28.5" x14ac:dyDescent="0.6">
      <c r="Q142" s="87" t="str">
        <f>TEXT(ROUND(W150,0),"0,0")</f>
        <v>1,644</v>
      </c>
      <c r="T142" s="14" t="s">
        <v>61</v>
      </c>
      <c r="U142" s="4" t="s">
        <v>62</v>
      </c>
      <c r="V142" s="4" t="s">
        <v>63</v>
      </c>
      <c r="W142" s="4" t="s">
        <v>66</v>
      </c>
      <c r="X142"/>
      <c r="Y142"/>
      <c r="AA142"/>
      <c r="AB142" s="15"/>
      <c r="AC142" s="15"/>
      <c r="AD142" s="15"/>
      <c r="AE142" s="15"/>
      <c r="AF142" s="15"/>
      <c r="AG142" s="15"/>
      <c r="AH142" s="15"/>
    </row>
    <row r="143" spans="1:34" x14ac:dyDescent="0.55000000000000004">
      <c r="T143" s="5" t="s">
        <v>17</v>
      </c>
      <c r="U143" s="99">
        <v>6284</v>
      </c>
      <c r="V143" s="99">
        <f>+R53+R99</f>
        <v>6359</v>
      </c>
      <c r="W143" s="85">
        <f>+V143-U143</f>
        <v>75</v>
      </c>
      <c r="Y143" s="16">
        <v>6284</v>
      </c>
      <c r="Z143" s="16">
        <v>6359</v>
      </c>
      <c r="AA143"/>
      <c r="AB143" s="15"/>
      <c r="AC143" s="15"/>
      <c r="AD143" s="15"/>
      <c r="AE143" s="15"/>
      <c r="AF143" s="15"/>
      <c r="AG143" s="15"/>
      <c r="AH143" s="15"/>
    </row>
    <row r="144" spans="1:34" x14ac:dyDescent="0.55000000000000004">
      <c r="R144" s="68"/>
      <c r="T144" s="5" t="s">
        <v>18</v>
      </c>
      <c r="U144" s="99">
        <v>1373</v>
      </c>
      <c r="V144" s="99">
        <f>+R59+R105</f>
        <v>1348</v>
      </c>
      <c r="W144" s="85">
        <f t="shared" ref="W144:W149" si="30">+V144-U144</f>
        <v>-25</v>
      </c>
      <c r="Y144" s="16">
        <v>1373</v>
      </c>
      <c r="Z144" s="16">
        <v>1348</v>
      </c>
      <c r="AA144"/>
      <c r="AB144" s="15"/>
      <c r="AC144" s="15"/>
      <c r="AD144" s="15"/>
      <c r="AE144" s="15"/>
      <c r="AF144" s="15"/>
      <c r="AG144" s="15"/>
      <c r="AH144" s="15"/>
    </row>
    <row r="145" spans="18:34" x14ac:dyDescent="0.55000000000000004">
      <c r="R145" s="68"/>
      <c r="T145" s="5" t="s">
        <v>19</v>
      </c>
      <c r="U145" s="99">
        <v>12222</v>
      </c>
      <c r="V145" s="99">
        <f>+R65+R111</f>
        <v>13591</v>
      </c>
      <c r="W145" s="85">
        <f t="shared" si="30"/>
        <v>1369</v>
      </c>
      <c r="Y145" s="16">
        <v>12222</v>
      </c>
      <c r="Z145" s="16">
        <v>13591</v>
      </c>
      <c r="AA145"/>
      <c r="AB145" s="15"/>
      <c r="AC145" s="15"/>
      <c r="AD145" s="15"/>
      <c r="AE145" s="15"/>
      <c r="AF145" s="15"/>
      <c r="AG145" s="15"/>
      <c r="AH145" s="15"/>
    </row>
    <row r="146" spans="18:34" x14ac:dyDescent="0.55000000000000004">
      <c r="R146" s="68"/>
      <c r="T146" s="5" t="s">
        <v>20</v>
      </c>
      <c r="U146" s="99">
        <v>870</v>
      </c>
      <c r="V146" s="99">
        <f>+R71+R117</f>
        <v>851</v>
      </c>
      <c r="W146" s="85">
        <f t="shared" si="30"/>
        <v>-19</v>
      </c>
      <c r="Y146" s="16">
        <v>870</v>
      </c>
      <c r="Z146" s="16">
        <v>851</v>
      </c>
      <c r="AA146"/>
      <c r="AB146"/>
      <c r="AC146"/>
      <c r="AD146"/>
      <c r="AE146"/>
      <c r="AF146"/>
      <c r="AG146" s="15"/>
      <c r="AH146" s="15"/>
    </row>
    <row r="147" spans="18:34" x14ac:dyDescent="0.55000000000000004">
      <c r="R147" s="68"/>
      <c r="T147" s="5" t="s">
        <v>21</v>
      </c>
      <c r="U147" s="99">
        <v>2541</v>
      </c>
      <c r="V147" s="99">
        <f>+R77+R123</f>
        <v>2647</v>
      </c>
      <c r="W147" s="85">
        <f t="shared" si="30"/>
        <v>106</v>
      </c>
      <c r="Y147" s="16">
        <v>2541</v>
      </c>
      <c r="Z147" s="16">
        <v>2647</v>
      </c>
      <c r="AA147"/>
      <c r="AB147"/>
      <c r="AC147"/>
      <c r="AD147"/>
      <c r="AE147"/>
      <c r="AF147"/>
      <c r="AG147" s="15"/>
      <c r="AH147" s="15"/>
    </row>
    <row r="148" spans="18:34" x14ac:dyDescent="0.55000000000000004">
      <c r="R148" s="68"/>
      <c r="T148" s="5" t="s">
        <v>22</v>
      </c>
      <c r="U148" s="99">
        <v>590</v>
      </c>
      <c r="V148" s="99">
        <f>+R83+R129</f>
        <v>600</v>
      </c>
      <c r="W148" s="85">
        <f t="shared" si="30"/>
        <v>10</v>
      </c>
      <c r="Y148" s="16">
        <v>590</v>
      </c>
      <c r="Z148" s="16">
        <v>600</v>
      </c>
      <c r="AA148"/>
      <c r="AB148"/>
      <c r="AC148"/>
      <c r="AD148"/>
      <c r="AE148"/>
      <c r="AF148"/>
      <c r="AG148" s="15"/>
      <c r="AH148" s="15"/>
    </row>
    <row r="149" spans="18:34" x14ac:dyDescent="0.55000000000000004">
      <c r="R149" s="68"/>
      <c r="T149" s="5" t="s">
        <v>23</v>
      </c>
      <c r="U149" s="99">
        <v>195</v>
      </c>
      <c r="V149" s="99">
        <f>+R89+R135</f>
        <v>323</v>
      </c>
      <c r="W149" s="85">
        <f t="shared" si="30"/>
        <v>128</v>
      </c>
      <c r="Y149" s="16">
        <v>195</v>
      </c>
      <c r="Z149" s="16">
        <v>323</v>
      </c>
      <c r="AA149"/>
      <c r="AB149"/>
      <c r="AC149"/>
      <c r="AD149"/>
      <c r="AE149"/>
      <c r="AF149"/>
      <c r="AG149" s="15"/>
      <c r="AH149" s="15"/>
    </row>
    <row r="150" spans="18:34" ht="21.75" x14ac:dyDescent="0.6">
      <c r="R150" s="68"/>
      <c r="T150" s="4" t="s">
        <v>43</v>
      </c>
      <c r="U150" s="100">
        <f>SUM(U143:U149)</f>
        <v>24075</v>
      </c>
      <c r="V150" s="100">
        <f>SUM(V143:V149)</f>
        <v>25719</v>
      </c>
      <c r="W150" s="86">
        <f>SUM(W143:W149)</f>
        <v>1644</v>
      </c>
      <c r="X150"/>
      <c r="Y150"/>
      <c r="AA150"/>
      <c r="AB150"/>
      <c r="AC150"/>
      <c r="AD150"/>
      <c r="AE150"/>
      <c r="AF150"/>
      <c r="AG150" s="15"/>
      <c r="AH150" s="15"/>
    </row>
    <row r="151" spans="18:34" x14ac:dyDescent="0.55000000000000004"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 s="15"/>
      <c r="AH151" s="15"/>
    </row>
    <row r="152" spans="18:34" x14ac:dyDescent="0.55000000000000004"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 s="15"/>
      <c r="AH152" s="15"/>
    </row>
    <row r="153" spans="18:34" x14ac:dyDescent="0.55000000000000004"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 s="15"/>
      <c r="AH153" s="15"/>
    </row>
    <row r="154" spans="18:34" x14ac:dyDescent="0.55000000000000004"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 s="15"/>
      <c r="AH154" s="15"/>
    </row>
    <row r="155" spans="18:34" x14ac:dyDescent="0.55000000000000004">
      <c r="T155"/>
      <c r="U15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18:34" x14ac:dyDescent="0.55000000000000004">
      <c r="T156" s="15"/>
      <c r="U156" s="15"/>
    </row>
    <row r="157" spans="18:34" x14ac:dyDescent="0.55000000000000004">
      <c r="T157" s="9" t="s">
        <v>89</v>
      </c>
    </row>
    <row r="158" spans="18:34" ht="21.75" x14ac:dyDescent="0.6">
      <c r="T158" s="14" t="s">
        <v>61</v>
      </c>
      <c r="U158" s="4" t="s">
        <v>62</v>
      </c>
      <c r="V158" s="4" t="s">
        <v>63</v>
      </c>
      <c r="W158" s="4" t="s">
        <v>66</v>
      </c>
    </row>
    <row r="159" spans="18:34" x14ac:dyDescent="0.55000000000000004">
      <c r="R159" s="88" t="s">
        <v>66</v>
      </c>
      <c r="T159" s="5" t="s">
        <v>17</v>
      </c>
      <c r="U159" s="99">
        <v>829725</v>
      </c>
      <c r="V159" s="99">
        <f>+R52+R98</f>
        <v>890764</v>
      </c>
      <c r="W159" s="85">
        <f>+V159-U159</f>
        <v>61039</v>
      </c>
      <c r="Y159" s="16">
        <v>829725</v>
      </c>
      <c r="Z159" s="16">
        <v>890764</v>
      </c>
    </row>
    <row r="160" spans="18:34" x14ac:dyDescent="0.55000000000000004">
      <c r="R160" s="18" t="str">
        <f>CONCATENATE(IF(W166&gt;0,"▲ ",IF(W166&lt;0,"▼ ","")))</f>
        <v xml:space="preserve">▲ </v>
      </c>
      <c r="T160" s="5" t="s">
        <v>18</v>
      </c>
      <c r="U160" s="99">
        <v>209012</v>
      </c>
      <c r="V160" s="99">
        <f>+R58+R104</f>
        <v>207757</v>
      </c>
      <c r="W160" s="85">
        <f t="shared" ref="W160:W165" si="31">+V160-U160</f>
        <v>-1255</v>
      </c>
      <c r="Y160" s="16">
        <v>209012</v>
      </c>
      <c r="Z160" s="16">
        <v>207757</v>
      </c>
    </row>
    <row r="161" spans="11:26" ht="28.5" x14ac:dyDescent="0.55000000000000004">
      <c r="R161" s="87" t="str">
        <f>TEXT(ROUND(W166,0),"0,0")</f>
        <v>307,850</v>
      </c>
      <c r="T161" s="5" t="s">
        <v>19</v>
      </c>
      <c r="U161" s="99">
        <v>1930396</v>
      </c>
      <c r="V161" s="99">
        <f>+R64+R110</f>
        <v>2144807</v>
      </c>
      <c r="W161" s="85">
        <f t="shared" si="31"/>
        <v>214411</v>
      </c>
      <c r="Y161" s="16">
        <v>1930396</v>
      </c>
      <c r="Z161" s="16">
        <v>2144807</v>
      </c>
    </row>
    <row r="162" spans="11:26" x14ac:dyDescent="0.55000000000000004">
      <c r="T162" s="5" t="s">
        <v>20</v>
      </c>
      <c r="U162" s="99">
        <v>61249</v>
      </c>
      <c r="V162" s="99">
        <f>+R70+R116</f>
        <v>48719</v>
      </c>
      <c r="W162" s="85">
        <f t="shared" si="31"/>
        <v>-12530</v>
      </c>
      <c r="Y162" s="16">
        <v>61249</v>
      </c>
      <c r="Z162" s="16">
        <v>48719</v>
      </c>
    </row>
    <row r="163" spans="11:26" x14ac:dyDescent="0.55000000000000004">
      <c r="T163" s="5" t="s">
        <v>21</v>
      </c>
      <c r="U163" s="99">
        <v>348695</v>
      </c>
      <c r="V163" s="99">
        <f>+R76+R122</f>
        <v>377603</v>
      </c>
      <c r="W163" s="85">
        <f t="shared" si="31"/>
        <v>28908</v>
      </c>
      <c r="Y163" s="16">
        <v>348695</v>
      </c>
      <c r="Z163" s="16">
        <v>377603</v>
      </c>
    </row>
    <row r="164" spans="11:26" x14ac:dyDescent="0.55000000000000004">
      <c r="T164" s="5" t="s">
        <v>22</v>
      </c>
      <c r="U164" s="99">
        <v>6386</v>
      </c>
      <c r="V164" s="99">
        <f>+R82+R128</f>
        <v>6562</v>
      </c>
      <c r="W164" s="85">
        <f t="shared" si="31"/>
        <v>176</v>
      </c>
      <c r="Y164" s="16">
        <v>6386</v>
      </c>
      <c r="Z164" s="16">
        <v>6562</v>
      </c>
    </row>
    <row r="165" spans="11:26" x14ac:dyDescent="0.55000000000000004">
      <c r="T165" s="5" t="s">
        <v>23</v>
      </c>
      <c r="U165" s="99">
        <v>23962</v>
      </c>
      <c r="V165" s="99">
        <f>+R88+R134</f>
        <v>41063</v>
      </c>
      <c r="W165" s="85">
        <f t="shared" si="31"/>
        <v>17101</v>
      </c>
      <c r="Y165" s="16">
        <v>23962</v>
      </c>
      <c r="Z165" s="16">
        <v>41063</v>
      </c>
    </row>
    <row r="166" spans="11:26" ht="20.25" thickBot="1" x14ac:dyDescent="0.6">
      <c r="T166" s="6" t="s">
        <v>43</v>
      </c>
      <c r="U166" s="7">
        <f>SUM(U159:U165)</f>
        <v>3409425</v>
      </c>
      <c r="V166" s="7">
        <f>SUM(V159:V165)</f>
        <v>3717275</v>
      </c>
      <c r="W166" s="17">
        <f>+V166-U166</f>
        <v>307850</v>
      </c>
    </row>
    <row r="167" spans="11:26" ht="20.25" thickTop="1" x14ac:dyDescent="0.55000000000000004">
      <c r="R167" s="69"/>
      <c r="V167" s="8"/>
    </row>
    <row r="169" spans="11:26" x14ac:dyDescent="0.55000000000000004">
      <c r="K169" s="70"/>
    </row>
    <row r="170" spans="11:26" x14ac:dyDescent="0.55000000000000004">
      <c r="K170" s="70"/>
      <c r="L170" s="71"/>
    </row>
    <row r="171" spans="11:26" x14ac:dyDescent="0.55000000000000004">
      <c r="K171" s="70"/>
      <c r="L171" s="71"/>
    </row>
    <row r="172" spans="11:26" x14ac:dyDescent="0.55000000000000004">
      <c r="K172" s="70"/>
      <c r="L172" s="71"/>
    </row>
    <row r="173" spans="11:26" x14ac:dyDescent="0.55000000000000004">
      <c r="K173" s="70"/>
      <c r="L173" s="71"/>
    </row>
    <row r="174" spans="11:26" x14ac:dyDescent="0.55000000000000004">
      <c r="K174" s="70"/>
      <c r="L174" s="71"/>
    </row>
    <row r="175" spans="11:26" x14ac:dyDescent="0.55000000000000004">
      <c r="K175" s="70"/>
      <c r="L175" s="71"/>
    </row>
    <row r="176" spans="11:26" x14ac:dyDescent="0.55000000000000004">
      <c r="L176" s="71"/>
    </row>
    <row r="178" spans="1:18" x14ac:dyDescent="0.55000000000000004">
      <c r="R178" s="19" t="s">
        <v>35</v>
      </c>
    </row>
    <row r="180" spans="1:18" x14ac:dyDescent="0.55000000000000004">
      <c r="C180" s="110" t="s">
        <v>83</v>
      </c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9"/>
    </row>
    <row r="181" spans="1:18" x14ac:dyDescent="0.55000000000000004">
      <c r="C181" s="96" t="s">
        <v>57</v>
      </c>
      <c r="D181" s="47" t="s">
        <v>0</v>
      </c>
      <c r="E181" s="48"/>
      <c r="F181" s="48" t="s">
        <v>1</v>
      </c>
      <c r="G181" s="48" t="s">
        <v>2</v>
      </c>
      <c r="H181" s="48" t="s">
        <v>3</v>
      </c>
      <c r="I181" s="48" t="s">
        <v>4</v>
      </c>
      <c r="J181" s="48" t="s">
        <v>5</v>
      </c>
      <c r="K181" s="48" t="s">
        <v>6</v>
      </c>
      <c r="L181" s="48" t="s">
        <v>7</v>
      </c>
      <c r="M181" s="48" t="s">
        <v>8</v>
      </c>
      <c r="N181" s="48" t="s">
        <v>9</v>
      </c>
      <c r="O181" s="48" t="s">
        <v>10</v>
      </c>
      <c r="P181" s="48" t="s">
        <v>11</v>
      </c>
      <c r="Q181" s="48" t="s">
        <v>12</v>
      </c>
      <c r="R181" s="72" t="s">
        <v>67</v>
      </c>
    </row>
    <row r="182" spans="1:18" x14ac:dyDescent="0.55000000000000004">
      <c r="A182" s="1" t="s">
        <v>54</v>
      </c>
      <c r="C182" s="73"/>
      <c r="D182" s="80" t="s">
        <v>50</v>
      </c>
      <c r="E182" s="27"/>
      <c r="F182" s="49">
        <v>2669</v>
      </c>
      <c r="G182" s="49">
        <f>+VLOOKUP(CONCATENATE($A182,$D182),[1]Transparencia!$AH$8:$AV$40,[1]Transparencia!AL$5,0)</f>
        <v>2540</v>
      </c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50">
        <f>SUM(F182:Q182)</f>
        <v>5209</v>
      </c>
    </row>
    <row r="183" spans="1:18" x14ac:dyDescent="0.55000000000000004">
      <c r="A183" s="1" t="s">
        <v>54</v>
      </c>
      <c r="C183" s="51" t="s">
        <v>52</v>
      </c>
      <c r="D183" s="81" t="s">
        <v>51</v>
      </c>
      <c r="E183" s="24"/>
      <c r="F183" s="52">
        <v>2843</v>
      </c>
      <c r="G183" s="52">
        <f>+VLOOKUP(CONCATENATE($A183,$D183),[1]Transparencia!$AH$8:$AV$40,[1]Transparencia!AL$5,0)</f>
        <v>2596</v>
      </c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3">
        <f>SUM(F183:Q183)</f>
        <v>5439</v>
      </c>
    </row>
    <row r="184" spans="1:18" x14ac:dyDescent="0.55000000000000004">
      <c r="A184" s="1" t="str">
        <f>+CONCATENATE(A183," ")</f>
        <v xml:space="preserve">Privado </v>
      </c>
      <c r="C184" s="32"/>
      <c r="D184" s="55" t="s">
        <v>13</v>
      </c>
      <c r="E184" s="55"/>
      <c r="F184" s="56">
        <f t="shared" ref="F184" si="32">SUM(F182:F183)</f>
        <v>5512</v>
      </c>
      <c r="G184" s="56">
        <f>SUM(G182:G183)</f>
        <v>5136</v>
      </c>
      <c r="H184" s="56">
        <f t="shared" ref="H184:R184" si="33">SUM(H182:H183)</f>
        <v>0</v>
      </c>
      <c r="I184" s="56">
        <f t="shared" si="33"/>
        <v>0</v>
      </c>
      <c r="J184" s="56">
        <f t="shared" si="33"/>
        <v>0</v>
      </c>
      <c r="K184" s="56">
        <f t="shared" si="33"/>
        <v>0</v>
      </c>
      <c r="L184" s="56">
        <f t="shared" si="33"/>
        <v>0</v>
      </c>
      <c r="M184" s="56">
        <f t="shared" si="33"/>
        <v>0</v>
      </c>
      <c r="N184" s="56">
        <f t="shared" si="33"/>
        <v>0</v>
      </c>
      <c r="O184" s="56">
        <f t="shared" si="33"/>
        <v>0</v>
      </c>
      <c r="P184" s="56">
        <f t="shared" si="33"/>
        <v>0</v>
      </c>
      <c r="Q184" s="56">
        <f t="shared" si="33"/>
        <v>0</v>
      </c>
      <c r="R184" s="57">
        <f t="shared" si="33"/>
        <v>10648</v>
      </c>
    </row>
    <row r="186" spans="1:18" x14ac:dyDescent="0.55000000000000004">
      <c r="C186" s="110" t="s">
        <v>84</v>
      </c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9"/>
    </row>
    <row r="187" spans="1:18" x14ac:dyDescent="0.55000000000000004">
      <c r="C187" s="96" t="s">
        <v>57</v>
      </c>
      <c r="D187" s="97" t="s">
        <v>0</v>
      </c>
      <c r="E187" s="98"/>
      <c r="F187" s="98" t="s">
        <v>1</v>
      </c>
      <c r="G187" s="98" t="s">
        <v>2</v>
      </c>
      <c r="H187" s="98" t="s">
        <v>3</v>
      </c>
      <c r="I187" s="98" t="s">
        <v>4</v>
      </c>
      <c r="J187" s="98" t="s">
        <v>5</v>
      </c>
      <c r="K187" s="98" t="s">
        <v>6</v>
      </c>
      <c r="L187" s="98" t="s">
        <v>7</v>
      </c>
      <c r="M187" s="98" t="s">
        <v>8</v>
      </c>
      <c r="N187" s="98" t="s">
        <v>9</v>
      </c>
      <c r="O187" s="98" t="s">
        <v>10</v>
      </c>
      <c r="P187" s="98" t="s">
        <v>11</v>
      </c>
      <c r="Q187" s="98" t="s">
        <v>12</v>
      </c>
      <c r="R187" s="96" t="s">
        <v>67</v>
      </c>
    </row>
    <row r="188" spans="1:18" x14ac:dyDescent="0.55000000000000004">
      <c r="A188" s="1" t="s">
        <v>53</v>
      </c>
      <c r="C188" s="73"/>
      <c r="D188" s="81" t="s">
        <v>50</v>
      </c>
      <c r="E188" s="24"/>
      <c r="F188" s="52">
        <v>53</v>
      </c>
      <c r="G188" s="52">
        <f>+VLOOKUP(CONCATENATE($A188,$D188),[1]Transparencia!$AH$8:$AV$40,[1]Transparencia!AL$5,0)</f>
        <v>53</v>
      </c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3">
        <f>SUM(F188:Q188)</f>
        <v>106</v>
      </c>
    </row>
    <row r="189" spans="1:18" x14ac:dyDescent="0.55000000000000004">
      <c r="A189" s="1" t="s">
        <v>53</v>
      </c>
      <c r="C189" s="51" t="s">
        <v>36</v>
      </c>
      <c r="D189" s="81" t="s">
        <v>51</v>
      </c>
      <c r="E189" s="24"/>
      <c r="F189" s="52">
        <v>52</v>
      </c>
      <c r="G189" s="52">
        <f>+VLOOKUP(CONCATENATE($A189,$D189),[1]Transparencia!$AH$8:$AV$40,[1]Transparencia!AL$5,0)</f>
        <v>50</v>
      </c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3">
        <f>SUM(F189:Q189)</f>
        <v>102</v>
      </c>
    </row>
    <row r="190" spans="1:18" x14ac:dyDescent="0.55000000000000004">
      <c r="A190" s="1" t="str">
        <f>+CONCATENATE(A189," ")</f>
        <v xml:space="preserve">Domestico </v>
      </c>
      <c r="C190" s="32"/>
      <c r="D190" s="55" t="s">
        <v>13</v>
      </c>
      <c r="E190" s="55"/>
      <c r="F190" s="56">
        <f t="shared" ref="F190" si="34">SUM(F188:F189)</f>
        <v>105</v>
      </c>
      <c r="G190" s="56">
        <f>SUM(G188:G189)</f>
        <v>103</v>
      </c>
      <c r="H190" s="56">
        <f t="shared" ref="H190" si="35">SUM(H188:H189)</f>
        <v>0</v>
      </c>
      <c r="I190" s="56">
        <f t="shared" ref="I190" si="36">SUM(I188:I189)</f>
        <v>0</v>
      </c>
      <c r="J190" s="56">
        <f t="shared" ref="J190" si="37">SUM(J188:J189)</f>
        <v>0</v>
      </c>
      <c r="K190" s="56">
        <f t="shared" ref="K190" si="38">SUM(K188:K189)</f>
        <v>0</v>
      </c>
      <c r="L190" s="56">
        <f t="shared" ref="L190" si="39">SUM(L188:L189)</f>
        <v>0</v>
      </c>
      <c r="M190" s="56">
        <f t="shared" ref="M190" si="40">SUM(M188:M189)</f>
        <v>0</v>
      </c>
      <c r="N190" s="56">
        <f t="shared" ref="N190" si="41">SUM(N188:N189)</f>
        <v>0</v>
      </c>
      <c r="O190" s="56">
        <f t="shared" ref="O190" si="42">SUM(O188:O189)</f>
        <v>0</v>
      </c>
      <c r="P190" s="56">
        <f t="shared" ref="P190" si="43">SUM(P188:P189)</f>
        <v>0</v>
      </c>
      <c r="Q190" s="56">
        <f t="shared" ref="Q190" si="44">SUM(Q188:Q189)</f>
        <v>0</v>
      </c>
      <c r="R190" s="57">
        <f t="shared" ref="R190" si="45">SUM(R188:R189)</f>
        <v>208</v>
      </c>
    </row>
    <row r="191" spans="1:18" x14ac:dyDescent="0.55000000000000004">
      <c r="C191" s="24"/>
      <c r="D191" s="24"/>
      <c r="E191" s="24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3"/>
    </row>
    <row r="192" spans="1:18" x14ac:dyDescent="0.55000000000000004">
      <c r="C192" s="110" t="s">
        <v>85</v>
      </c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9"/>
    </row>
    <row r="193" spans="1:18" x14ac:dyDescent="0.55000000000000004">
      <c r="C193" s="96" t="s">
        <v>57</v>
      </c>
      <c r="D193" s="97" t="s">
        <v>0</v>
      </c>
      <c r="E193" s="98"/>
      <c r="F193" s="98" t="s">
        <v>1</v>
      </c>
      <c r="G193" s="98" t="s">
        <v>2</v>
      </c>
      <c r="H193" s="98" t="s">
        <v>3</v>
      </c>
      <c r="I193" s="98" t="s">
        <v>4</v>
      </c>
      <c r="J193" s="98" t="s">
        <v>5</v>
      </c>
      <c r="K193" s="98" t="s">
        <v>6</v>
      </c>
      <c r="L193" s="98" t="s">
        <v>7</v>
      </c>
      <c r="M193" s="98" t="s">
        <v>8</v>
      </c>
      <c r="N193" s="98" t="s">
        <v>9</v>
      </c>
      <c r="O193" s="98" t="s">
        <v>10</v>
      </c>
      <c r="P193" s="98" t="s">
        <v>11</v>
      </c>
      <c r="Q193" s="98" t="s">
        <v>12</v>
      </c>
      <c r="R193" s="96" t="s">
        <v>67</v>
      </c>
    </row>
    <row r="194" spans="1:18" x14ac:dyDescent="0.55000000000000004">
      <c r="A194" s="1" t="s">
        <v>55</v>
      </c>
      <c r="C194" s="116" t="s">
        <v>70</v>
      </c>
      <c r="D194" s="81" t="s">
        <v>50</v>
      </c>
      <c r="E194" s="24"/>
      <c r="F194" s="52">
        <v>79</v>
      </c>
      <c r="G194" s="52">
        <f>+VLOOKUP(CONCATENATE($A194,$D194),[1]Transparencia!$AH$8:$AV$40,[1]Transparencia!AL$5,0)</f>
        <v>97</v>
      </c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3">
        <f>SUM(F194:Q194)</f>
        <v>176</v>
      </c>
    </row>
    <row r="195" spans="1:18" x14ac:dyDescent="0.55000000000000004">
      <c r="A195" s="1" t="s">
        <v>55</v>
      </c>
      <c r="C195" s="117"/>
      <c r="D195" s="81" t="s">
        <v>51</v>
      </c>
      <c r="E195" s="24"/>
      <c r="F195" s="52">
        <v>79</v>
      </c>
      <c r="G195" s="52">
        <f>+VLOOKUP(CONCATENATE($A195,$D195),[1]Transparencia!$AH$8:$AV$40,[1]Transparencia!AL$5,0)</f>
        <v>96</v>
      </c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3">
        <f>SUM(F195:Q195)</f>
        <v>175</v>
      </c>
    </row>
    <row r="196" spans="1:18" x14ac:dyDescent="0.55000000000000004">
      <c r="A196" s="1" t="str">
        <f>+CONCATENATE(A195," ")</f>
        <v xml:space="preserve">Carga Regular </v>
      </c>
      <c r="C196" s="118"/>
      <c r="D196" s="55" t="s">
        <v>13</v>
      </c>
      <c r="E196" s="55"/>
      <c r="F196" s="56">
        <f t="shared" ref="F196" si="46">SUM(F194:F195)</f>
        <v>158</v>
      </c>
      <c r="G196" s="56">
        <f>SUM(G194:G195)</f>
        <v>193</v>
      </c>
      <c r="H196" s="56">
        <f t="shared" ref="H196" si="47">SUM(H194:H195)</f>
        <v>0</v>
      </c>
      <c r="I196" s="56">
        <f t="shared" ref="I196" si="48">SUM(I194:I195)</f>
        <v>0</v>
      </c>
      <c r="J196" s="56">
        <f t="shared" ref="J196" si="49">SUM(J194:J195)</f>
        <v>0</v>
      </c>
      <c r="K196" s="56">
        <f t="shared" ref="K196" si="50">SUM(K194:K195)</f>
        <v>0</v>
      </c>
      <c r="L196" s="56">
        <f t="shared" ref="L196" si="51">SUM(L194:L195)</f>
        <v>0</v>
      </c>
      <c r="M196" s="56">
        <f t="shared" ref="M196" si="52">SUM(M194:M195)</f>
        <v>0</v>
      </c>
      <c r="N196" s="56">
        <f t="shared" ref="N196" si="53">SUM(N194:N195)</f>
        <v>0</v>
      </c>
      <c r="O196" s="56">
        <f t="shared" ref="O196" si="54">SUM(O194:O195)</f>
        <v>0</v>
      </c>
      <c r="P196" s="56">
        <f t="shared" ref="P196" si="55">SUM(P194:P195)</f>
        <v>0</v>
      </c>
      <c r="Q196" s="56">
        <f t="shared" ref="Q196" si="56">SUM(Q194:Q195)</f>
        <v>0</v>
      </c>
      <c r="R196" s="57">
        <f t="shared" ref="R196" si="57">SUM(R194:R195)</f>
        <v>351</v>
      </c>
    </row>
    <row r="198" spans="1:18" x14ac:dyDescent="0.55000000000000004">
      <c r="C198" s="110" t="s">
        <v>86</v>
      </c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9"/>
    </row>
    <row r="199" spans="1:18" x14ac:dyDescent="0.55000000000000004">
      <c r="C199" s="96" t="s">
        <v>57</v>
      </c>
      <c r="D199" s="97" t="s">
        <v>0</v>
      </c>
      <c r="E199" s="98"/>
      <c r="F199" s="98" t="s">
        <v>1</v>
      </c>
      <c r="G199" s="98" t="s">
        <v>2</v>
      </c>
      <c r="H199" s="98" t="s">
        <v>3</v>
      </c>
      <c r="I199" s="98" t="s">
        <v>4</v>
      </c>
      <c r="J199" s="98" t="s">
        <v>5</v>
      </c>
      <c r="K199" s="98" t="s">
        <v>6</v>
      </c>
      <c r="L199" s="98" t="s">
        <v>7</v>
      </c>
      <c r="M199" s="98" t="s">
        <v>8</v>
      </c>
      <c r="N199" s="98" t="s">
        <v>9</v>
      </c>
      <c r="O199" s="98" t="s">
        <v>10</v>
      </c>
      <c r="P199" s="98" t="s">
        <v>11</v>
      </c>
      <c r="Q199" s="98" t="s">
        <v>12</v>
      </c>
      <c r="R199" s="96" t="s">
        <v>67</v>
      </c>
    </row>
    <row r="200" spans="1:18" x14ac:dyDescent="0.55000000000000004">
      <c r="A200" s="1" t="s">
        <v>56</v>
      </c>
      <c r="C200" s="116" t="s">
        <v>71</v>
      </c>
      <c r="D200" s="81" t="s">
        <v>50</v>
      </c>
      <c r="E200" s="24"/>
      <c r="F200" s="89">
        <v>133</v>
      </c>
      <c r="G200" s="89">
        <f>+VLOOKUP(CONCATENATE($A200,$D200),[1]Transparencia!$AH$8:$AV$40,[1]Transparencia!AL$5,0)</f>
        <v>161</v>
      </c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3">
        <f>SUM(F200:Q200)</f>
        <v>294</v>
      </c>
    </row>
    <row r="201" spans="1:18" x14ac:dyDescent="0.55000000000000004">
      <c r="A201" s="1" t="s">
        <v>56</v>
      </c>
      <c r="C201" s="117"/>
      <c r="D201" s="81" t="s">
        <v>51</v>
      </c>
      <c r="E201" s="24"/>
      <c r="F201" s="89">
        <v>134</v>
      </c>
      <c r="G201" s="89">
        <f>+VLOOKUP(CONCATENATE($A201,$D201),[1]Transparencia!$AH$8:$AV$40,[1]Transparencia!AL$5,0)</f>
        <v>159</v>
      </c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3">
        <f>SUM(F201:Q201)</f>
        <v>293</v>
      </c>
    </row>
    <row r="202" spans="1:18" x14ac:dyDescent="0.55000000000000004">
      <c r="A202" s="1" t="str">
        <f>+CONCATENATE(A201," ")</f>
        <v xml:space="preserve">Carga Charter </v>
      </c>
      <c r="C202" s="118"/>
      <c r="D202" s="55" t="s">
        <v>13</v>
      </c>
      <c r="E202" s="55"/>
      <c r="F202" s="90">
        <f t="shared" ref="F202" si="58">SUM(F200:F201)</f>
        <v>267</v>
      </c>
      <c r="G202" s="90">
        <f>SUM(G200:G201)</f>
        <v>320</v>
      </c>
      <c r="H202" s="56">
        <f t="shared" ref="H202" si="59">SUM(H200:H201)</f>
        <v>0</v>
      </c>
      <c r="I202" s="56">
        <f t="shared" ref="I202" si="60">SUM(I200:I201)</f>
        <v>0</v>
      </c>
      <c r="J202" s="56">
        <f t="shared" ref="J202" si="61">SUM(J200:J201)</f>
        <v>0</v>
      </c>
      <c r="K202" s="56">
        <f t="shared" ref="K202" si="62">SUM(K200:K201)</f>
        <v>0</v>
      </c>
      <c r="L202" s="56">
        <f t="shared" ref="L202" si="63">SUM(L200:L201)</f>
        <v>0</v>
      </c>
      <c r="M202" s="56">
        <f t="shared" ref="M202" si="64">SUM(M200:M201)</f>
        <v>0</v>
      </c>
      <c r="N202" s="56">
        <f t="shared" ref="N202" si="65">SUM(N200:N201)</f>
        <v>0</v>
      </c>
      <c r="O202" s="56">
        <f t="shared" ref="O202" si="66">SUM(O200:O201)</f>
        <v>0</v>
      </c>
      <c r="P202" s="56">
        <f t="shared" ref="P202" si="67">SUM(P200:P201)</f>
        <v>0</v>
      </c>
      <c r="Q202" s="56">
        <f t="shared" ref="Q202" si="68">SUM(Q200:Q201)</f>
        <v>0</v>
      </c>
      <c r="R202" s="57">
        <f t="shared" ref="R202" si="69">SUM(R200:R201)</f>
        <v>587</v>
      </c>
    </row>
    <row r="203" spans="1:18" x14ac:dyDescent="0.55000000000000004">
      <c r="C203" s="67"/>
      <c r="D203" s="24"/>
      <c r="E203" s="24"/>
      <c r="F203" s="70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3"/>
    </row>
    <row r="206" spans="1:18" ht="23.25" x14ac:dyDescent="0.55000000000000004"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</row>
    <row r="207" spans="1:18" x14ac:dyDescent="0.55000000000000004">
      <c r="C207" s="20" t="s">
        <v>58</v>
      </c>
    </row>
    <row r="208" spans="1:18" x14ac:dyDescent="0.55000000000000004">
      <c r="C208" s="18" t="s">
        <v>39</v>
      </c>
      <c r="I208" s="115" t="s">
        <v>44</v>
      </c>
      <c r="J208" s="115"/>
      <c r="K208" s="115"/>
      <c r="L208" s="115"/>
      <c r="N208" s="115" t="s">
        <v>45</v>
      </c>
      <c r="O208" s="115"/>
      <c r="P208" s="115"/>
      <c r="Q208" s="115"/>
    </row>
    <row r="209" spans="3:25" x14ac:dyDescent="0.55000000000000004">
      <c r="C209" s="18" t="s">
        <v>40</v>
      </c>
    </row>
    <row r="210" spans="3:25" x14ac:dyDescent="0.55000000000000004">
      <c r="C210" s="18" t="s">
        <v>72</v>
      </c>
    </row>
    <row r="211" spans="3:25" x14ac:dyDescent="0.55000000000000004">
      <c r="C211" s="18" t="s">
        <v>73</v>
      </c>
    </row>
    <row r="212" spans="3:25" ht="23.25" x14ac:dyDescent="0.65">
      <c r="C212" s="18" t="s">
        <v>41</v>
      </c>
      <c r="I212" s="114" t="s">
        <v>48</v>
      </c>
      <c r="J212" s="114"/>
      <c r="K212" s="114"/>
      <c r="L212" s="114"/>
      <c r="M212" s="74"/>
      <c r="N212" s="114" t="s">
        <v>46</v>
      </c>
      <c r="O212" s="114"/>
      <c r="P212" s="114"/>
      <c r="Q212" s="114"/>
      <c r="R212" s="46"/>
      <c r="S212" s="12"/>
    </row>
    <row r="213" spans="3:25" ht="23.25" x14ac:dyDescent="0.55000000000000004">
      <c r="C213" s="18" t="s">
        <v>42</v>
      </c>
      <c r="I213" s="113" t="s">
        <v>49</v>
      </c>
      <c r="J213" s="113"/>
      <c r="K213" s="113"/>
      <c r="L213" s="113"/>
      <c r="N213" s="113" t="s">
        <v>47</v>
      </c>
      <c r="O213" s="113"/>
      <c r="P213" s="113"/>
      <c r="Q213" s="113"/>
      <c r="R213" s="46"/>
      <c r="T213" s="10"/>
      <c r="V213" s="10"/>
      <c r="W213" s="10"/>
    </row>
    <row r="214" spans="3:25" ht="23.25" x14ac:dyDescent="0.65">
      <c r="C214" s="18" t="s">
        <v>74</v>
      </c>
      <c r="N214" s="75"/>
      <c r="O214" s="75"/>
      <c r="P214" s="75"/>
      <c r="Q214" s="75"/>
      <c r="R214" s="46"/>
      <c r="S214" s="11"/>
      <c r="U214" s="10"/>
    </row>
    <row r="215" spans="3:25" ht="23.25" x14ac:dyDescent="0.55000000000000004">
      <c r="R215" s="46"/>
      <c r="T215" s="13"/>
      <c r="V215" s="13"/>
      <c r="W215" s="13"/>
      <c r="X215" s="13"/>
      <c r="Y215" s="13"/>
    </row>
    <row r="216" spans="3:25" ht="36.6" customHeight="1" x14ac:dyDescent="0.55000000000000004">
      <c r="C216" s="105" t="s">
        <v>68</v>
      </c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U216" s="13"/>
    </row>
    <row r="219" spans="3:25" ht="21.75" x14ac:dyDescent="0.55000000000000004">
      <c r="C219" s="76"/>
    </row>
    <row r="221" spans="3:25" x14ac:dyDescent="0.55000000000000004">
      <c r="C221"/>
    </row>
  </sheetData>
  <mergeCells count="26">
    <mergeCell ref="C186:R186"/>
    <mergeCell ref="I213:L213"/>
    <mergeCell ref="N213:Q213"/>
    <mergeCell ref="I212:L212"/>
    <mergeCell ref="N212:Q212"/>
    <mergeCell ref="C206:R206"/>
    <mergeCell ref="I208:L208"/>
    <mergeCell ref="N208:Q208"/>
    <mergeCell ref="C194:C196"/>
    <mergeCell ref="C200:C202"/>
    <mergeCell ref="C5:R5"/>
    <mergeCell ref="C138:R138"/>
    <mergeCell ref="C216:R216"/>
    <mergeCell ref="F7:R7"/>
    <mergeCell ref="C7:D7"/>
    <mergeCell ref="C18:D18"/>
    <mergeCell ref="F18:R18"/>
    <mergeCell ref="C28:R28"/>
    <mergeCell ref="C192:R192"/>
    <mergeCell ref="C39:R39"/>
    <mergeCell ref="C198:R198"/>
    <mergeCell ref="C46:R46"/>
    <mergeCell ref="C92:R92"/>
    <mergeCell ref="C48:R48"/>
    <mergeCell ref="C94:R94"/>
    <mergeCell ref="C180:R180"/>
  </mergeCells>
  <phoneticPr fontId="2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scale="68" orientation="landscape" r:id="rId1"/>
  <headerFooter alignWithMargins="0"/>
  <rowBreaks count="4" manualBreakCount="4">
    <brk id="45" min="2" max="16" man="1"/>
    <brk id="91" min="2" max="17" man="1"/>
    <brk id="137" min="2" max="16" man="1"/>
    <brk id="178" min="2" max="16" man="1"/>
  </rowBreaks>
  <colBreaks count="1" manualBreakCount="1">
    <brk id="18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3" ma:contentTypeDescription="Crear nuevo documento." ma:contentTypeScope="" ma:versionID="e8416e43c48a02c9342493bd8eb07c94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f6a64ad4a83438d2db354b50924d666b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  <SharedWithUsers xmlns="3ab2b0ee-6872-4531-81af-4e67a0a4e34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676041-C100-40C2-B917-8089A8103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http://schemas.microsoft.com/office/2006/metadata/properties"/>
    <ds:schemaRef ds:uri="http://schemas.microsoft.com/office/infopath/2007/PartnerControls"/>
    <ds:schemaRef ds:uri="8bd4247e-f80a-4d0f-bb65-3e3f252f37d7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3ab2b0ee-6872-4531-81af-4e67a0a4e347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Volumen de Pasajeros y Op.</vt:lpstr>
      <vt:lpstr>'Volumen de Pasajeros y Op.'!Área_de_impresión</vt:lpstr>
      <vt:lpstr>'Volumen de Pasajeros y Op.'!Lucas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Lucas Ariel Germosen Paulino</cp:lastModifiedBy>
  <cp:lastPrinted>2026-03-12T14:08:41Z</cp:lastPrinted>
  <dcterms:created xsi:type="dcterms:W3CDTF">2019-02-07T13:08:48Z</dcterms:created>
  <dcterms:modified xsi:type="dcterms:W3CDTF">2026-03-13T12:23:53Z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