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comments1.xml" ContentType="application/vnd.openxmlformats-officedocument.spreadsheetml.comments+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20" yWindow="-120" windowWidth="20736" windowHeight="11040" tabRatio="667" firstSheet="1" activeTab="2"/>
  </bookViews>
  <sheets>
    <sheet name="ejemplo" sheetId="3" state="hidden" r:id="rId1"/>
    <sheet name="Trimestral E 3 oct-dic 2025" sheetId="13" r:id="rId2"/>
    <sheet name="Trimestral E4 Oct-dic 2025" sheetId="14" r:id="rId3"/>
  </sheets>
  <externalReferences>
    <externalReference r:id="rId4"/>
    <externalReference r:id="rId5"/>
  </externalReferences>
  <definedNames>
    <definedName name="_xlnm.Print_Area" localSheetId="1">'Trimestral E 3 oct-dic 2025'!$A$1:$J$59</definedName>
    <definedName name="_xlnm.Print_Area" localSheetId="2">'Trimestral E4 Oct-dic 2025'!$A$1:$K$49</definedName>
    <definedName name="Print_Area" localSheetId="0">ejemplo!$A$1:$J$47</definedName>
    <definedName name="Print_Area" localSheetId="1">'Trimestral E 3 oct-dic 2025'!$A$1:$J$57</definedName>
    <definedName name="Print_Area" localSheetId="2">'Trimestral E4 Oct-dic 2025'!$A$1:$J$47</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9" i="13" l="1"/>
  <c r="F25" i="14" l="1" a="1"/>
  <c r="F25" i="14" s="1"/>
  <c r="B44" i="14" s="1"/>
  <c r="B42" i="14"/>
  <c r="B32" i="14"/>
  <c r="B32" i="14" a="1"/>
  <c r="L29" i="14"/>
  <c r="K29" i="14"/>
  <c r="J29" i="14"/>
  <c r="I29" i="14"/>
  <c r="C25" i="14"/>
  <c r="B43" i="14" s="1"/>
  <c r="C25" i="14" a="1"/>
  <c r="C16" i="14"/>
  <c r="C15" i="14"/>
  <c r="C14" i="14"/>
  <c r="F25" i="13"/>
  <c r="I25" i="14" l="1"/>
  <c r="I25" i="13" l="1"/>
  <c r="I31" i="13"/>
  <c r="B52" i="13" l="1"/>
  <c r="B42" i="13"/>
  <c r="B38" i="13"/>
  <c r="B34" i="13"/>
  <c r="L31" i="13"/>
  <c r="K31" i="13"/>
  <c r="J31" i="13"/>
  <c r="L30" i="13"/>
  <c r="K30" i="13"/>
  <c r="J30" i="13"/>
  <c r="I30" i="13"/>
  <c r="L29" i="13"/>
  <c r="K29" i="13"/>
  <c r="J29" i="13"/>
  <c r="B54" i="13"/>
  <c r="C25" i="13"/>
  <c r="B53" i="13" s="1"/>
  <c r="A25" i="13"/>
  <c r="C16" i="13"/>
  <c r="C15" i="13"/>
  <c r="C14" i="13"/>
  <c r="J31" i="3" l="1"/>
  <c r="I31" i="3"/>
  <c r="J30" i="3"/>
  <c r="I30" i="3"/>
  <c r="J29" i="3"/>
  <c r="I29" i="3"/>
  <c r="I25" i="3"/>
  <c r="C16" i="3"/>
  <c r="C15" i="3"/>
  <c r="C14" i="3"/>
</calcChain>
</file>

<file path=xl/comments1.xml><?xml version="1.0" encoding="utf-8"?>
<comments xmlns="http://schemas.openxmlformats.org/spreadsheetml/2006/main">
  <authors>
    <author>Anthony Alexander Nuñez Ferreiras</author>
  </authors>
  <commentList>
    <comment ref="A25" authorId="0">
      <text>
        <r>
          <rPr>
            <b/>
            <sz val="9"/>
            <color indexed="81"/>
            <rFont val="Tahoma"/>
            <family val="2"/>
          </rPr>
          <t>Anthony Alexander Nuñez Ferreiras:
Presupuesto del trimestre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<sst xmlns="http://schemas.openxmlformats.org/spreadsheetml/2006/main" count="248" uniqueCount="101">
  <si>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</si>
  <si>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</si>
  <si>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</si>
  <si>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</si>
  <si>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</si>
  <si>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</si>
  <si>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</si>
  <si>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</si>
  <si>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</si>
  <si>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</si>
  <si>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</si>
  <si>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</si>
  <si>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</si>
  <si>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</si>
  <si>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</si>
  <si>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</si>
  <si>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</si>
  <si>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</si>
  <si>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</si>
  <si>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</si>
  <si>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</si>
  <si>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</si>
  <si>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</si>
  <si>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</si>
  <si>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</si>
  <si>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</si>
  <si>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</si>
  <si>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</si>
  <si>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</si>
  <si>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</si>
  <si>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</si>
  <si>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</si>
  <si>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</si>
  <si>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</si>
  <si>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</si>
  <si>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</si>
  <si>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</si>
  <si>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</si>
  <si>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</si>
  <si>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</si>
  <si>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</si>
  <si>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</si>
  <si>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</si>
  <si>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</si>
  <si>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</si>
  <si>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</si>
  <si>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</si>
  <si>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</si>
  <si>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</si>
  <si>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</si>
  <si>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02-Servidores públicos participan en actividades para el desarrollo y fomento en temas de ética y transparencia gubernamental.</t>
  </si>
  <si>
    <t xml:space="preserve">Presupuesto aprobado:  </t>
  </si>
  <si>
    <t xml:space="preserve">Presupuesto modificado: </t>
  </si>
  <si>
    <t>Ing. Ivan Cruz</t>
  </si>
  <si>
    <t>Total devengado:</t>
  </si>
  <si>
    <t>Director de Planificación y Desarrollo</t>
  </si>
  <si>
    <t>Los servidores publicos participan en las actividades para el desarrollo y fomento de la ética y la transparencia gubernamental, a traves de las comisiones de integridad gubernamental y cumplimiento normativo (CIGCN), los portales de transparencia y gobierno abierto, como instrumentos de prevencion de la corrupción en la administración pública.</t>
  </si>
  <si>
    <t>Programación Trimestral</t>
  </si>
  <si>
    <t>Ejecución Trimestral</t>
  </si>
  <si>
    <t>Informe de Evaluación trimestral de las Metas Físicas-Financieras</t>
  </si>
  <si>
    <t xml:space="preserve">1. En el trimestre octubre-diciembre, se lograron 49 de las 51 actividades programadas, todas las evidencias se encuentran archivadas y fueron entregadas al area correspondiente en la DIGEPRES, además, se subio a la plataforma de SIGEF, la programación con cada actividad, como una forma de guia para facilitar la evaluación de las mismas. Este logro, corresponde al 23..11 % de la ejecución con respecto a lo programado para el año y un 58.96% con relación a la ejecución del presuesto del año.               
</t>
  </si>
  <si>
    <t>La desviación física de un 4% se debe a que se asumieron compromisos internacionales que no estaban contemplados en la planificación y hubo que darle prioridad, además se ejecutaron actividades que se habían quedado de trimestres anteriores. Por otro lado, a lo que se refiere a la desviación financiera, como hemos explicado en trimestres anteriores, al momento de planificar no se contempló la carga fija en la parte financiera, por esto se nota mucho la diferencia entre lo planificado y lo ejecutado, sin embargo se contempló para 2023. Otra de las causas del desvío financiero fue el proceso DIGEIG-CCC-PEPU-2022-0005, que no estaba planificado ejecutarse ese monto, sin embargo, fue una actividad de mucho impacto para la DIGEIG.</t>
  </si>
  <si>
    <t>5162-INSTITUTO DOMINICANO DE AVIACION CIVIL</t>
  </si>
  <si>
    <t>01-INSTITUTO DOMINICANO DE AVIACION CIVIL</t>
  </si>
  <si>
    <t>0001-INSTITUTO DOMINICANO DE AVIACION CIVIL</t>
  </si>
  <si>
    <t>Promover el desarrollo responsable y seguro de la aviación civil nacional, mediante la regulación, fiscalización, el fomento de actividad aeronáutica, así como la provisión de servicios de navegación aérea.</t>
  </si>
  <si>
    <t>Consolidar el liderazgo regional en seguridad operacional, impulsando el desarrollo sostenible y sustentable de la aviación civil nacional, apoyado en la innovación y transparencia de la gestión</t>
  </si>
  <si>
    <t>3.3.6</t>
  </si>
  <si>
    <t>Regulación y desarrollo de la Aviación Civil Nacional</t>
  </si>
  <si>
    <t>Gestionar de forma sostenible todo el ámbito operacional de la aviación civil, fiscalizando el cumplimiento de las normas nacionales e internacionales, fomentando el crecimiento del sector y garantizando la seguridad de las operaciones aéreas.</t>
  </si>
  <si>
    <t xml:space="preserve">Ciudadanos dominicanos y extranjeros que reciben certificaciones </t>
  </si>
  <si>
    <t>Mantener las operaciones de los servicios de navegación aérea y certficaciones en un 60% para el año 2023 tomando como referencia los últimos tres (3) años.</t>
  </si>
  <si>
    <t>6761-Personas físicas y jurídicas reciben certificaciones aeronáuticas</t>
  </si>
  <si>
    <t>Número de certificaciones emitidas</t>
  </si>
  <si>
    <t>7787-Operadores de aviación general participan del plan de fomento de la aviación general</t>
  </si>
  <si>
    <t>Cantidad de acciones de fomento implementadas</t>
  </si>
  <si>
    <t>7789-Usuarios del espacio aéreo dominicano reciben servicios de navegación aérea, garantizando la seguridad operacional</t>
  </si>
  <si>
    <t>Cantidad de Servicios de Navegación Aérea brindados</t>
  </si>
  <si>
    <t>4.3.1</t>
  </si>
  <si>
    <t>7788-Operadores aéreos participan en el plan de reducción de CO2 mediante la implementación de un esquema de compensaciones de emisiones</t>
  </si>
  <si>
    <t>Número de acciones de compensación de emisiones de CO2 implementadas.</t>
  </si>
  <si>
    <t>Variacion fisica</t>
  </si>
  <si>
    <t>Variación financiera</t>
  </si>
  <si>
    <t>Revisar la estructura programatica de la mano con DIGEPRES, para alinear el criterio de la DDS del IDAC.</t>
  </si>
  <si>
    <t>N/A</t>
  </si>
  <si>
    <t>Es el resultado del proceso de evaluación de conformidad, que permite entregar un informe escrito en relación a un producto, una persona o una organización; garantizando que el mismo cumpla con las regulaciones y normativas vigentes.</t>
  </si>
  <si>
    <t>Es el servicio a los operadores aéreos con acciones de fomento de la aviación general</t>
  </si>
  <si>
    <t>Es el servicio a los operadores aéreos mediante un esquemas de compensación para la reducción de CO2 proviniente de la aviación civil</t>
  </si>
  <si>
    <t xml:space="preserve">Es el servicio que se da los usuarios del espacio aéreo dominicano reciben servicios de navegación aérea, garantizando la seguridad operacional. 	</t>
  </si>
  <si>
    <t>Columna1</t>
  </si>
  <si>
    <t>Columna2</t>
  </si>
  <si>
    <t>IV.II - Formulación y Ejecución Semestral de las Metas por Producto</t>
  </si>
  <si>
    <t>Programación Semestral</t>
  </si>
  <si>
    <t>Ejecución Semestral</t>
  </si>
  <si>
    <t>Yildis Almonte</t>
  </si>
  <si>
    <t>Directora Planificacion y Desarrollo</t>
  </si>
  <si>
    <t>Mantener las operaciones de los servicios de navegación aérea y certficaciones en un 60% para el año 2025 tomando como referencia los últimos tres (3) años.</t>
  </si>
  <si>
    <t>Informe de Evaluación trimestral de las Metas Físicas-Financieras Octubre-Diciembre 2025</t>
  </si>
  <si>
    <t>Periodo de Evaluacion: Octubre-Diciembre 2025</t>
  </si>
  <si>
    <t>El incumplimiento del 7.74% en la meta trimestral (una brecha de 5,255 operaciones) se debió a factores críticos que frenaron el flujo aéreo, principalmente en octubre y noviembre. El evento detonante fue el paso del Huracán Melissa a finales de octubre, que obligó a aerolíneas como Arajet a cancelar múltiples vuelos internacionales (especialmente hacia Jamaica y el Caribe) y provocó que la Embajada de EE. UU. suspendiera servicios, reduciendo drásticamente el tráfico desde nuestro principal mercado. A esto se sumó el impacto residual de la sanción de US$5 millones impuesta a Aerodom por el colapso eléctrico en el AILA semanas antes, lo que generó una actitud de cautela operativa en la terminal de Santo Domingo. En cuanto a las aerolíneas locales, mientras Arajet y Air Century mantuvieron un crecimiento moderado, Sky High registró una caída del 41% en sus operaciones de octubre debido al bajo rendimiento de su ruta a Miami. Finalmente, aunque diciembre cerró con una recuperación liderada por el flujo turístico, el déficit acumulado por estos eventos climáticos y operativos impidió alcanzar el ambicioso objetivo de 67,883 operaciones.</t>
  </si>
  <si>
    <t>Mantener las operaciones de los servicios de navegación aérea y certificaciones en un 60% para el año 2025 tomando como referencia los últimos tres (3) años.</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</si>
</sst>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dd/mm/yyyy;@"/>
    <numFmt numFmtId="165" formatCode="[$-10409]#,##0;\-#,##0"/>
    <numFmt numFmtId="166" formatCode="[$-10409]#,##0.00;\-#,##0.00"/>
    <numFmt numFmtId="167" formatCode="[$-10409]0.00%"/>
    <numFmt numFmtId="168" formatCode="0.000%"/>
    <numFmt numFmtId="169" formatCode="0.0%"/>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9"/>
      <name val="Calibri"/>
      <family val="2"/>
    </font>
    <font>
      <b/>
      <sz val="10"/>
      <color rgb="FF000000"/>
      <name val="Calibri"/>
      <family val="2"/>
    </font>
    <font>
      <i/>
      <u/>
      <sz val="11"/>
      <color theme="1"/>
      <name val="Calibri"/>
      <family val="2"/>
      <scheme val="minor"/>
    </font>
    <font>
      <sz val="10"/>
      <color rgb="FF000000"/>
      <name val="Times New Roman"/>
      <family val="1"/>
    </font>
    <font>
      <b/>
      <sz val="9.5"/>
      <name val="Times New Roman"/>
      <family val="1"/>
    </font>
    <font>
      <b/>
      <u/>
      <sz val="11"/>
      <name val="Calibri"/>
      <family val="2"/>
    </font>
    <font>
      <sz val="9"/>
      <name val="Calibri"/>
      <family val="2"/>
    </font>
    <font>
      <b/>
      <sz val="10"/>
      <color rgb="FF000000"/>
      <name val="Calibri"/>
      <family val="2"/>
    </font>
    <font>
      <b/>
      <sz val="9"/>
      <color indexed="81"/>
      <name val="Tahoma"/>
      <family val="2"/>
    </font>
    <font>
      <sz val="9"/>
      <color theme="1"/>
      <name val="Calibri"/>
      <family val="2"/>
    </font>
    <font>
      <sz val="11"/>
      <color theme="1"/>
      <name val="Calibri"/>
      <family val="2"/>
    </font>
    <font>
      <sz val="9"/>
      <color rgb="FFFF0000"/>
      <name val="Calibri"/>
      <family val="2"/>
    </font>
  </fonts>
  <fills count="12">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s>
  <borders count="36">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rgb="FFA6A6A6"/>
      </bottom>
      <diagonal/>
    </border>
  </borders>
  <cellStyleXfs count="7">
    <xf numFmtId="0" fontId="0" fillId="0" borderId="0"/>
    <xf numFmtId="9" fontId="1" fillId="0" borderId="0" applyFont="0" applyFill="0" applyBorder="0" applyAlignment="0" applyProtection="0"/>
    <xf numFmtId="44" fontId="1" fillId="0" borderId="0" applyFont="0" applyFill="0" applyBorder="0" applyAlignment="0" applyProtection="0"/>
    <xf numFmtId="0" fontId="25" fillId="0" borderId="0"/>
    <xf numFmtId="43" fontId="25" fillId="0" borderId="0" applyFont="0" applyFill="0" applyBorder="0" applyAlignment="0" applyProtection="0"/>
    <xf numFmtId="44" fontId="25" fillId="0" borderId="0" applyFont="0" applyFill="0" applyBorder="0" applyAlignment="0" applyProtection="0"/>
    <xf numFmtId="43" fontId="1" fillId="0" borderId="0" applyFont="0" applyFill="0" applyBorder="0" applyAlignment="0" applyProtection="0"/>
  </cellStyleXfs>
  <cellXfs count="133">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0" fontId="15" fillId="8" borderId="30" xfId="0" applyFont="1" applyFill="1" applyBorder="1" applyAlignment="1">
      <alignment horizontal="center" vertical="center" wrapText="1" readingOrder="1"/>
    </xf>
    <xf numFmtId="0" fontId="16" fillId="0" borderId="22" xfId="0" applyFont="1" applyBorder="1" applyAlignment="1" applyProtection="1">
      <alignment vertical="top" wrapText="1"/>
      <protection locked="0"/>
    </xf>
    <xf numFmtId="0" fontId="16" fillId="0" borderId="26" xfId="0" applyFont="1" applyBorder="1" applyAlignment="1" applyProtection="1">
      <alignment vertical="top" wrapText="1"/>
      <protection locked="0"/>
    </xf>
    <xf numFmtId="165" fontId="16" fillId="0" borderId="26" xfId="0" applyNumberFormat="1" applyFont="1" applyBorder="1" applyAlignment="1" applyProtection="1">
      <alignment horizontal="center" vertical="center" wrapText="1" readingOrder="1"/>
      <protection locked="0"/>
    </xf>
    <xf numFmtId="166" fontId="16" fillId="0" borderId="26" xfId="0" applyNumberFormat="1" applyFont="1" applyBorder="1" applyAlignment="1" applyProtection="1">
      <alignment horizontal="center" vertical="center" wrapText="1" readingOrder="1"/>
      <protection locked="0"/>
    </xf>
    <xf numFmtId="165" fontId="16" fillId="0" borderId="26" xfId="0" applyNumberFormat="1" applyFont="1" applyBorder="1" applyAlignment="1" applyProtection="1">
      <alignment horizontal="center" vertical="center" wrapText="1"/>
      <protection locked="0"/>
    </xf>
    <xf numFmtId="10" fontId="16" fillId="7" borderId="26" xfId="1" applyNumberFormat="1" applyFont="1" applyFill="1" applyBorder="1" applyAlignment="1" applyProtection="1">
      <alignment horizontal="center" vertical="center" wrapText="1" readingOrder="1"/>
      <protection locked="0"/>
    </xf>
    <xf numFmtId="167" fontId="16" fillId="7" borderId="23"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20" xfId="0" applyFont="1" applyBorder="1" applyAlignment="1">
      <alignment vertical="top"/>
    </xf>
    <xf numFmtId="4" fontId="0" fillId="0" borderId="20" xfId="0" applyNumberFormat="1" applyBorder="1" applyAlignment="1">
      <alignment vertical="top" wrapText="1"/>
    </xf>
    <xf numFmtId="0" fontId="22" fillId="0" borderId="22" xfId="0" applyFont="1" applyBorder="1" applyAlignment="1" applyProtection="1">
      <alignment vertical="top" wrapText="1"/>
      <protection locked="0"/>
    </xf>
    <xf numFmtId="0" fontId="22" fillId="0" borderId="26" xfId="0" applyFont="1" applyBorder="1" applyAlignment="1" applyProtection="1">
      <alignment vertical="top" wrapText="1"/>
      <protection locked="0"/>
    </xf>
    <xf numFmtId="165" fontId="22" fillId="0" borderId="26" xfId="0" applyNumberFormat="1" applyFont="1" applyBorder="1" applyAlignment="1" applyProtection="1">
      <alignment horizontal="center" vertical="center" wrapText="1" readingOrder="1"/>
      <protection locked="0"/>
    </xf>
    <xf numFmtId="166" fontId="22" fillId="0" borderId="26" xfId="0" applyNumberFormat="1" applyFont="1" applyBorder="1" applyAlignment="1" applyProtection="1">
      <alignment horizontal="center" vertical="center" wrapText="1" readingOrder="1"/>
      <protection locked="0"/>
    </xf>
    <xf numFmtId="165" fontId="22" fillId="0" borderId="26" xfId="0" applyNumberFormat="1" applyFont="1" applyBorder="1" applyAlignment="1" applyProtection="1">
      <alignment horizontal="center" vertical="center" wrapText="1"/>
      <protection locked="0"/>
    </xf>
    <xf numFmtId="10" fontId="22" fillId="7" borderId="26" xfId="1" applyNumberFormat="1" applyFont="1" applyFill="1" applyBorder="1" applyAlignment="1" applyProtection="1">
      <alignment horizontal="center" vertical="center" wrapText="1" readingOrder="1"/>
      <protection locked="0"/>
    </xf>
    <xf numFmtId="167" fontId="22" fillId="7" borderId="23" xfId="0" applyNumberFormat="1" applyFont="1" applyFill="1" applyBorder="1" applyAlignment="1" applyProtection="1">
      <alignment horizontal="center" vertical="center" wrapText="1" readingOrder="1"/>
      <protection locked="0"/>
    </xf>
    <xf numFmtId="166" fontId="22" fillId="10" borderId="26" xfId="0" applyNumberFormat="1" applyFont="1" applyFill="1" applyBorder="1" applyAlignment="1" applyProtection="1">
      <alignment horizontal="center" vertical="center" wrapText="1" readingOrder="1"/>
      <protection locked="0"/>
    </xf>
    <xf numFmtId="10" fontId="22" fillId="0" borderId="0" xfId="1" applyNumberFormat="1" applyFont="1" applyFill="1" applyAlignment="1" applyProtection="1">
      <alignment horizontal="center" vertical="center" wrapText="1" readingOrder="1"/>
      <protection locked="0"/>
    </xf>
    <xf numFmtId="0" fontId="23" fillId="8" borderId="35" xfId="0" applyFont="1" applyFill="1" applyBorder="1" applyAlignment="1">
      <alignment horizontal="center" vertical="center" wrapText="1" readingOrder="1"/>
    </xf>
    <xf numFmtId="0" fontId="26" fillId="0" borderId="0" xfId="3" applyFont="1" applyAlignment="1">
      <alignment horizontal="center" wrapText="1"/>
    </xf>
    <xf numFmtId="0" fontId="2" fillId="0" borderId="0" xfId="0" applyFont="1" applyAlignment="1">
      <alignment vertical="top"/>
    </xf>
    <xf numFmtId="4" fontId="0" fillId="0" borderId="0" xfId="0" applyNumberFormat="1" applyAlignment="1">
      <alignment vertical="top" wrapText="1"/>
    </xf>
    <xf numFmtId="0" fontId="29" fillId="8" borderId="29" xfId="0" applyFont="1" applyFill="1" applyBorder="1" applyAlignment="1">
      <alignment horizontal="center" vertical="center" wrapText="1" readingOrder="1"/>
    </xf>
    <xf numFmtId="168" fontId="28" fillId="0" borderId="0" xfId="1" applyNumberFormat="1" applyFont="1" applyFill="1" applyAlignment="1" applyProtection="1">
      <alignment horizontal="center" vertical="center" wrapText="1" readingOrder="1"/>
      <protection locked="0"/>
    </xf>
    <xf numFmtId="169" fontId="28" fillId="0" borderId="0" xfId="1" applyNumberFormat="1" applyFont="1" applyFill="1" applyAlignment="1" applyProtection="1">
      <alignment horizontal="center" vertical="center" wrapText="1" readingOrder="1"/>
      <protection locked="0"/>
    </xf>
    <xf numFmtId="166" fontId="16" fillId="11" borderId="26" xfId="0" applyNumberFormat="1" applyFont="1" applyFill="1" applyBorder="1" applyAlignment="1" applyProtection="1">
      <alignment horizontal="center" vertical="center" wrapText="1" readingOrder="1"/>
      <protection locked="0"/>
    </xf>
    <xf numFmtId="165" fontId="16" fillId="11" borderId="26" xfId="0" applyNumberFormat="1" applyFont="1" applyFill="1" applyBorder="1" applyAlignment="1" applyProtection="1">
      <alignment horizontal="center" vertical="center" wrapText="1"/>
      <protection locked="0"/>
    </xf>
    <xf numFmtId="166" fontId="22" fillId="11" borderId="26" xfId="0" applyNumberFormat="1" applyFont="1" applyFill="1" applyBorder="1" applyAlignment="1" applyProtection="1">
      <alignment horizontal="center" vertical="center" wrapText="1" readingOrder="1"/>
      <protection locked="0"/>
    </xf>
    <xf numFmtId="165" fontId="22" fillId="11" borderId="26" xfId="0" applyNumberFormat="1" applyFont="1" applyFill="1" applyBorder="1" applyAlignment="1" applyProtection="1">
      <alignment horizontal="center" vertical="center" wrapText="1"/>
      <protection locked="0"/>
    </xf>
    <xf numFmtId="166" fontId="16" fillId="11" borderId="26" xfId="0" applyNumberFormat="1" applyFont="1" applyFill="1" applyBorder="1" applyAlignment="1" applyProtection="1">
      <alignment horizontal="center" vertical="center" wrapText="1"/>
      <protection locked="0"/>
    </xf>
    <xf numFmtId="0" fontId="16" fillId="11" borderId="26" xfId="0" applyFont="1" applyFill="1" applyBorder="1" applyAlignment="1" applyProtection="1">
      <alignment horizontal="center" vertical="center" wrapText="1" readingOrder="1"/>
      <protection locked="0"/>
    </xf>
    <xf numFmtId="0" fontId="18" fillId="0" borderId="0" xfId="0" applyFont="1" applyAlignment="1">
      <alignment horizontal="left" vertical="center" wrapText="1"/>
    </xf>
    <xf numFmtId="165" fontId="31" fillId="11" borderId="26" xfId="0" applyNumberFormat="1" applyFont="1" applyFill="1" applyBorder="1" applyAlignment="1" applyProtection="1">
      <alignment horizontal="center" vertical="center" wrapText="1"/>
      <protection locked="0"/>
    </xf>
    <xf numFmtId="167" fontId="33" fillId="7" borderId="23" xfId="0" applyNumberFormat="1" applyFont="1" applyFill="1" applyBorder="1" applyAlignment="1" applyProtection="1">
      <alignment horizontal="center" vertical="center" wrapText="1" readingOrder="1"/>
      <protection locked="0"/>
    </xf>
    <xf numFmtId="10" fontId="31" fillId="7" borderId="26" xfId="1" applyNumberFormat="1" applyFont="1" applyFill="1" applyBorder="1" applyAlignment="1" applyProtection="1">
      <alignment horizontal="center" vertical="center" wrapText="1" readingOrder="1"/>
      <protection locked="0"/>
    </xf>
    <xf numFmtId="0" fontId="13" fillId="0" borderId="0" xfId="0" applyFont="1" applyAlignment="1" applyProtection="1">
      <alignment horizontal="center"/>
      <protection locked="0"/>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21" fillId="0" borderId="0" xfId="0" applyFont="1" applyAlignment="1" applyProtection="1">
      <alignment horizontal="left" vertical="top" wrapText="1"/>
      <protection locked="0"/>
    </xf>
    <xf numFmtId="0" fontId="21" fillId="0" borderId="18" xfId="0" applyFont="1" applyBorder="1" applyAlignment="1" applyProtection="1">
      <alignment horizontal="left" vertical="top" wrapText="1"/>
      <protection locked="0"/>
    </xf>
    <xf numFmtId="0" fontId="21" fillId="0" borderId="0" xfId="0" applyFont="1" applyAlignment="1" applyProtection="1">
      <alignment horizontal="justify" vertical="top" wrapText="1"/>
      <protection locked="0"/>
    </xf>
    <xf numFmtId="0" fontId="21" fillId="0" borderId="18" xfId="0" applyFont="1" applyBorder="1" applyAlignment="1" applyProtection="1">
      <alignment horizontal="justify" vertical="top" wrapText="1"/>
      <protection locked="0"/>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1" xfId="0" applyFont="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11" fillId="0" borderId="10" xfId="0" applyFont="1" applyBorder="1" applyAlignment="1" applyProtection="1">
      <alignment horizontal="center"/>
      <protection locked="0"/>
    </xf>
    <xf numFmtId="0" fontId="13" fillId="0" borderId="15" xfId="0" applyFont="1" applyBorder="1" applyAlignment="1" applyProtection="1">
      <alignment horizontal="center"/>
      <protection locked="0"/>
    </xf>
    <xf numFmtId="0" fontId="13" fillId="6" borderId="21"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0" fontId="13" fillId="6" borderId="23" xfId="0" applyFont="1" applyFill="1" applyBorder="1" applyAlignment="1">
      <alignment horizontal="center" vertical="center" wrapText="1" readingOrder="1"/>
    </xf>
    <xf numFmtId="0" fontId="13" fillId="6" borderId="34"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44" fontId="11" fillId="0" borderId="25" xfId="2" applyFont="1" applyFill="1" applyBorder="1" applyAlignment="1" applyProtection="1">
      <alignment horizontal="center" vertical="center" wrapText="1" readingOrder="1"/>
      <protection locked="0"/>
    </xf>
    <xf numFmtId="44" fontId="11" fillId="0" borderId="26" xfId="2" applyFont="1" applyFill="1" applyBorder="1" applyAlignment="1" applyProtection="1">
      <alignment horizontal="center" vertical="center" wrapText="1" readingOrder="1"/>
      <protection locked="0"/>
    </xf>
    <xf numFmtId="44" fontId="11" fillId="0" borderId="23" xfId="2" applyFont="1" applyFill="1" applyBorder="1" applyAlignment="1" applyProtection="1">
      <alignment horizontal="center" vertical="center" wrapText="1" readingOrder="1"/>
      <protection locked="0"/>
    </xf>
    <xf numFmtId="44" fontId="11" fillId="0" borderId="34" xfId="2" applyFont="1" applyFill="1" applyBorder="1" applyAlignment="1" applyProtection="1">
      <alignment horizontal="center" vertical="center" wrapText="1" readingOrder="1"/>
      <protection locked="0"/>
    </xf>
    <xf numFmtId="44" fontId="11" fillId="0" borderId="22" xfId="2" applyFont="1" applyFill="1" applyBorder="1" applyAlignment="1" applyProtection="1">
      <alignment horizontal="center" vertical="center" wrapText="1" readingOrder="1"/>
      <protection locked="0"/>
    </xf>
    <xf numFmtId="10" fontId="11" fillId="7" borderId="26" xfId="1" applyNumberFormat="1" applyFont="1" applyFill="1" applyBorder="1" applyAlignment="1" applyProtection="1">
      <alignment horizontal="center" vertical="center" wrapText="1" readingOrder="1"/>
    </xf>
    <xf numFmtId="10" fontId="11" fillId="7" borderId="27" xfId="1" applyNumberFormat="1" applyFont="1" applyFill="1" applyBorder="1" applyAlignment="1" applyProtection="1">
      <alignment horizontal="center" vertical="center" wrapText="1" readingOrder="1"/>
    </xf>
    <xf numFmtId="0" fontId="14" fillId="8" borderId="26" xfId="0" applyFont="1" applyFill="1" applyBorder="1" applyAlignment="1">
      <alignment horizontal="center" vertical="center" wrapText="1" readingOrder="1"/>
    </xf>
    <xf numFmtId="0" fontId="11" fillId="6" borderId="26" xfId="0" applyFont="1" applyFill="1" applyBorder="1" applyAlignment="1">
      <alignment vertical="top" wrapText="1"/>
    </xf>
    <xf numFmtId="0" fontId="11" fillId="6" borderId="27" xfId="0" applyFont="1" applyFill="1" applyBorder="1" applyAlignment="1">
      <alignment vertical="top" wrapText="1"/>
    </xf>
    <xf numFmtId="0" fontId="21" fillId="0" borderId="20" xfId="0" applyFont="1" applyBorder="1" applyAlignment="1" applyProtection="1">
      <alignment horizontal="left" vertical="center" wrapText="1"/>
      <protection locked="0"/>
    </xf>
    <xf numFmtId="0" fontId="10" fillId="6" borderId="20"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49" fontId="20" fillId="0" borderId="20" xfId="0" quotePrefix="1" applyNumberFormat="1" applyFont="1" applyBorder="1" applyAlignment="1" applyProtection="1">
      <alignment horizontal="left" vertical="center" wrapText="1"/>
      <protection locked="0"/>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39" fontId="11" fillId="0" borderId="23" xfId="6" applyNumberFormat="1" applyFont="1" applyFill="1" applyBorder="1" applyAlignment="1" applyProtection="1">
      <alignment horizontal="center" vertical="center" wrapText="1" readingOrder="1"/>
      <protection locked="0"/>
    </xf>
    <xf numFmtId="39" fontId="11" fillId="0" borderId="34" xfId="6" applyNumberFormat="1" applyFont="1" applyFill="1" applyBorder="1" applyAlignment="1" applyProtection="1">
      <alignment horizontal="center" vertical="center" wrapText="1" readingOrder="1"/>
      <protection locked="0"/>
    </xf>
    <xf numFmtId="39" fontId="11" fillId="0" borderId="22" xfId="6" applyNumberFormat="1" applyFont="1" applyFill="1" applyBorder="1" applyAlignment="1" applyProtection="1">
      <alignment horizontal="center" vertical="center" wrapText="1" readingOrder="1"/>
      <protection locked="0"/>
    </xf>
    <xf numFmtId="44" fontId="32" fillId="0" borderId="23" xfId="2" applyFont="1" applyFill="1" applyBorder="1" applyAlignment="1" applyProtection="1">
      <alignment horizontal="center" vertical="center" wrapText="1" readingOrder="1"/>
      <protection locked="0"/>
    </xf>
    <xf numFmtId="0" fontId="32" fillId="0" borderId="34" xfId="2" applyNumberFormat="1" applyFont="1" applyFill="1" applyBorder="1" applyAlignment="1" applyProtection="1">
      <alignment horizontal="center" vertical="center" wrapText="1" readingOrder="1"/>
      <protection locked="0"/>
    </xf>
    <xf numFmtId="0" fontId="32" fillId="0" borderId="22" xfId="2" applyNumberFormat="1" applyFont="1" applyFill="1" applyBorder="1" applyAlignment="1" applyProtection="1">
      <alignment horizontal="center" vertical="center" wrapText="1" readingOrder="1"/>
      <protection locked="0"/>
    </xf>
    <xf numFmtId="10" fontId="32" fillId="7" borderId="26" xfId="1" applyNumberFormat="1" applyFont="1" applyFill="1" applyBorder="1" applyAlignment="1" applyProtection="1">
      <alignment horizontal="center" vertical="center" wrapText="1" readingOrder="1"/>
    </xf>
    <xf numFmtId="10" fontId="32" fillId="7" borderId="27" xfId="1" applyNumberFormat="1" applyFont="1" applyFill="1" applyBorder="1" applyAlignment="1" applyProtection="1">
      <alignment horizontal="center" vertical="center" wrapText="1" readingOrder="1"/>
    </xf>
    <xf numFmtId="0" fontId="21" fillId="0" borderId="0" xfId="0" applyFont="1" applyAlignment="1" applyProtection="1">
      <alignment vertical="top" wrapText="1"/>
      <protection locked="0"/>
    </xf>
    <xf numFmtId="0" fontId="21" fillId="0" borderId="18" xfId="0" applyFont="1" applyBorder="1" applyAlignment="1" applyProtection="1">
      <alignment vertical="top" wrapText="1"/>
      <protection locked="0"/>
    </xf>
    <xf numFmtId="44" fontId="21" fillId="0" borderId="0" xfId="0" applyNumberFormat="1" applyFont="1" applyAlignment="1" applyProtection="1">
      <alignment vertical="center" wrapText="1"/>
      <protection locked="0"/>
    </xf>
    <xf numFmtId="0" fontId="21" fillId="0" borderId="0" xfId="0" applyFont="1" applyAlignment="1" applyProtection="1">
      <alignment vertical="center" wrapText="1"/>
      <protection locked="0"/>
    </xf>
    <xf numFmtId="0" fontId="21" fillId="0" borderId="18" xfId="0" applyFont="1" applyBorder="1" applyAlignment="1" applyProtection="1">
      <alignment vertical="center" wrapText="1"/>
      <protection locked="0"/>
    </xf>
    <xf numFmtId="0" fontId="27" fillId="0" borderId="0" xfId="0" applyFont="1" applyAlignment="1" applyProtection="1">
      <alignment horizontal="center"/>
      <protection locked="0"/>
    </xf>
    <xf numFmtId="0" fontId="11" fillId="0" borderId="0" xfId="0" applyFont="1" applyAlignment="1" applyProtection="1">
      <alignment horizontal="center"/>
      <protection locked="0"/>
    </xf>
    <xf numFmtId="0" fontId="24" fillId="0" borderId="0" xfId="0" applyFont="1" applyAlignment="1" applyProtection="1">
      <alignment horizontal="left" vertical="center" wrapText="1"/>
      <protection locked="0"/>
    </xf>
    <xf numFmtId="0" fontId="24" fillId="0" borderId="18" xfId="0" applyFont="1" applyBorder="1" applyAlignment="1" applyProtection="1">
      <alignment horizontal="left" vertical="center" wrapText="1"/>
      <protection locked="0"/>
    </xf>
    <xf numFmtId="44" fontId="11" fillId="0" borderId="21" xfId="2" applyFont="1" applyFill="1" applyBorder="1" applyAlignment="1" applyProtection="1">
      <alignment horizontal="center" vertical="center" wrapText="1" readingOrder="1"/>
      <protection locked="0"/>
    </xf>
    <xf numFmtId="10" fontId="11" fillId="7" borderId="23" xfId="1" applyNumberFormat="1" applyFont="1" applyFill="1" applyBorder="1" applyAlignment="1" applyProtection="1">
      <alignment horizontal="center" vertical="center" wrapText="1" readingOrder="1"/>
    </xf>
    <xf numFmtId="10" fontId="11" fillId="7" borderId="24" xfId="1" applyNumberFormat="1" applyFont="1" applyFill="1" applyBorder="1" applyAlignment="1" applyProtection="1">
      <alignment horizontal="center" vertical="center" wrapText="1" readingOrder="1"/>
    </xf>
  </cellXfs>
  <cellStyles count="7">
    <cellStyle name="Millares" xfId="6" builtinId="3"/>
    <cellStyle name="Millares 2" xfId="4"/>
    <cellStyle name="Moneda" xfId="2" builtinId="4"/>
    <cellStyle name="Moneda 2" xfId="5"/>
    <cellStyle name="Normal" xfId="0" builtinId="0"/>
    <cellStyle name="Normal 2" xfId="3"/>
    <cellStyle name="Porcentaje" xfId="1" builtinId="5"/>
  </cellStyles>
  <dxfs count="50">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rgb="FFFF0000"/>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169" formatCode="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8" formatCode="0.0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rgb="FFFF0000"/>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rgb="FFFF0000"/>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06D68FCA-E9F0-4EA6-9A57-9971FA901EF9}"/>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A41D71E2-06DC-42FF-817A-6007DBBEB170}"/>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3D80F90B-410B-478A-8E4F-4CDD58134421}"/>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igeigob-my.sharepoint.com/Users/nespaillat/Downloads/DEG-FORE013-Formulario-Informe-de-Evaluacion-Trimestral-de-Metas-Fisicas_28-marzo-2019%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PD/METAS%20F&#205;SICAS/PROGRAMATICA%20FISICA%20FINANCIERA%202025-20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GRAMACION FISICA FINANC 2025"/>
    </sheetNames>
    <sheetDataSet>
      <sheetData sheetId="0">
        <row r="7">
          <cell r="N7">
            <v>1055297153.8162291</v>
          </cell>
        </row>
        <row r="19">
          <cell r="N19">
            <v>146500443.72589976</v>
          </cell>
        </row>
        <row r="31">
          <cell r="N31">
            <v>8251752.9999999991</v>
          </cell>
        </row>
      </sheetData>
    </sheetDataSet>
  </externalBook>
</externalLink>
</file>

<file path=xl/tables/table1.xml><?xml version="1.0" encoding="utf-8"?>
<table xmlns="http://schemas.openxmlformats.org/spreadsheetml/2006/main" id="3" name="Tabla14" displayName="Tabla14" ref="A28:J31" totalsRowShown="0" headerRowDxfId="49" dataDxfId="47" headerRowBorderDxfId="48" tableBorderDxfId="46" totalsRowBorderDxfId="45">
  <tableColumns count="10">
    <tableColumn id="1" name="Producto" dataDxfId="44"/>
    <tableColumn id="2" name="Indicador" dataDxfId="43"/>
    <tableColumn id="3" name="Física_x000a_(A)" dataDxfId="42"/>
    <tableColumn id="4" name="Financiera_x000a_(B)" dataDxfId="41"/>
    <tableColumn id="9" name="Física_x000a_(C)" dataDxfId="40"/>
    <tableColumn id="10" name="Financiera_x000a_(D)" dataDxfId="39"/>
    <tableColumn id="5" name="Física _x000a_(E)" dataDxfId="38"/>
    <tableColumn id="6" name="Financiera _x000a_ (F)" dataDxfId="37"/>
    <tableColumn id="7" name="Física _x000a_(%)_x000a_ G=E/C" dataDxfId="36">
      <calculatedColumnFormula>IF(G29&gt;0,G29/C29,0)</calculatedColumnFormula>
    </tableColumn>
    <tableColumn id="8" name="Financiero _x000a_(%) _x000a_H=F/D" dataDxfId="35">
      <calculatedColumnFormula>IF(H29&gt;0,H29/D29,0)</calculatedColumnFormula>
    </tableColumn>
  </tableColumns>
  <tableStyleInfo name="Estilo de tabla 1" showFirstColumn="0" showLastColumn="0" showRowStripes="1" showColumnStripes="0"/>
</table>
</file>

<file path=xl/tables/table2.xml><?xml version="1.0" encoding="utf-8"?>
<table xmlns="http://schemas.openxmlformats.org/spreadsheetml/2006/main" id="2" name="Tabla15793" displayName="Tabla15793" ref="A28:L31" totalsRowShown="0" headerRowDxfId="34" dataDxfId="32" headerRowBorderDxfId="33" tableBorderDxfId="31" totalsRowBorderDxfId="30">
  <tableColumns count="12">
    <tableColumn id="1" name="Producto" dataDxfId="29"/>
    <tableColumn id="2" name="Indicador" dataDxfId="28"/>
    <tableColumn id="3" name="Física_x000a_(A)" dataDxfId="27"/>
    <tableColumn id="4" name="Financiera_x000a_(B)" dataDxfId="26"/>
    <tableColumn id="9" name="Física_x000a_(C)" dataDxfId="25"/>
    <tableColumn id="10" name="Financiera_x000a_(D)" dataDxfId="24"/>
    <tableColumn id="5" name="Física _x000a_(E)" dataDxfId="23"/>
    <tableColumn id="6" name="Financiera _x000a_ (F)" dataDxfId="22"/>
    <tableColumn id="7" name="Física _x000a_(%)_x000a_ G=E/C" dataDxfId="21">
      <calculatedColumnFormula>+Tabla15793[[#This Row],[Física 
(E)]]/Tabla15793[[#This Row],[Física
(C)]]</calculatedColumnFormula>
    </tableColumn>
    <tableColumn id="8" name="Financiero _x000a_(%) _x000a_H=F/D" dataDxfId="20">
      <calculatedColumnFormula>+Tabla15793[[#This Row],[Financiera 
 (F)]]/Tabla15793[[#This Row],[Financiera
(D)]]</calculatedColumnFormula>
    </tableColumn>
    <tableColumn id="11" name="Columna1" dataDxfId="19" dataCellStyle="Porcentaje">
      <calculatedColumnFormula>(Tabla15793[[#This Row],[Física 
(E)]]/Tabla15793[[#This Row],[Física
(C)]])-1</calculatedColumnFormula>
    </tableColumn>
    <tableColumn id="12" name="Columna2" dataDxfId="18" dataCellStyle="Porcentaje">
      <calculatedColumnFormula>(Tabla15793[[#This Row],[Financiera 
 (F)]]/Tabla15793[[#This Row],[Financiera
(D)]])-1</calculatedColumnFormula>
    </tableColumn>
  </tableColumns>
  <tableStyleInfo name="Estilo de tabla 1" showFirstColumn="0" showLastColumn="0" showRowStripes="1" showColumnStripes="0"/>
</table>
</file>

<file path=xl/tables/table3.xml><?xml version="1.0" encoding="utf-8"?>
<table xmlns="http://schemas.openxmlformats.org/spreadsheetml/2006/main" id="4" name="Tabla136825" displayName="Tabla136825" ref="A28:L29" totalsRowShown="0" headerRowDxfId="16" dataDxfId="14" headerRowBorderDxfId="15" tableBorderDxfId="13" totalsRowBorderDxfId="12">
  <tableColumns count="12">
    <tableColumn id="1" name="Producto" dataDxfId="11"/>
    <tableColumn id="2" name="Indicador" dataDxfId="10"/>
    <tableColumn id="3" name="Física_x000a_(A)" dataDxfId="9"/>
    <tableColumn id="4" name="Financiera_x000a_(B)" dataDxfId="8"/>
    <tableColumn id="9" name="Física_x000a_(C)" dataDxfId="7"/>
    <tableColumn id="10" name="Financiera_x000a_(D)" dataDxfId="6"/>
    <tableColumn id="5" name="Física _x000a_(E)" dataDxfId="5"/>
    <tableColumn id="6" name="Financiera _x000a_ (F)" dataDxfId="4"/>
    <tableColumn id="7" name="Física _x000a_(%)_x000a_ G=E/C" dataDxfId="3" dataCellStyle="Porcentaje">
      <calculatedColumnFormula>+Tabla136825[Física 
(E)]/Tabla136825[Física
(C)]</calculatedColumnFormula>
    </tableColumn>
    <tableColumn id="8" name="Financiero _x000a_(%) _x000a_H=F/D" dataDxfId="2">
      <calculatedColumnFormula>+Tabla136825[Financiera 
 (F)]/Tabla136825[Financiera
(D)]</calculatedColumnFormula>
    </tableColumn>
    <tableColumn id="11" name="Variacion fisica" dataDxfId="1">
      <calculatedColumnFormula>Tabla136825[[#This Row],[Física 
(E)]]/Tabla136825[[#This Row],[Física
(C)]]-1</calculatedColumnFormula>
    </tableColumn>
    <tableColumn id="12" name="Variación financiera" dataDxfId="0">
      <calculatedColumnFormula>Tabla136825[[#This Row],[Financiera 
 (F)]]/Tabla136825[[#This Row],[Financiera
(D)]]-1</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6"/>
  <sheetViews>
    <sheetView view="pageBreakPreview" topLeftCell="A33" zoomScaleNormal="100" zoomScaleSheetLayoutView="100" workbookViewId="0">
      <selection activeCell="A42" sqref="A42:J42"/>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7" width="12.6640625" style="6" customWidth="1"/>
    <col min="8" max="8" width="13.44140625" style="6" bestFit="1" customWidth="1"/>
    <col min="9" max="10" width="12.6640625" style="6" customWidth="1"/>
    <col min="11" max="11" width="10.88671875" style="6"/>
  </cols>
  <sheetData>
    <row r="1" spans="1:11" ht="21.6" thickBot="1" x14ac:dyDescent="0.35">
      <c r="A1" s="21"/>
      <c r="B1" s="97" t="s">
        <v>59</v>
      </c>
      <c r="C1" s="98"/>
      <c r="D1" s="98"/>
      <c r="E1" s="98"/>
      <c r="F1" s="98"/>
      <c r="G1" s="98"/>
      <c r="H1" s="98"/>
      <c r="I1" s="98"/>
      <c r="J1" s="99"/>
      <c r="K1" s="1"/>
    </row>
    <row r="2" spans="1:11" ht="21.6" thickBot="1" x14ac:dyDescent="0.35">
      <c r="A2" s="22"/>
      <c r="B2" s="100" t="s">
        <v>0</v>
      </c>
      <c r="C2" s="101"/>
      <c r="D2" s="100" t="s">
        <v>1</v>
      </c>
      <c r="E2" s="101"/>
      <c r="F2" s="101"/>
      <c r="G2" s="101"/>
      <c r="H2" s="102"/>
      <c r="I2" s="2" t="s">
        <v>2</v>
      </c>
      <c r="J2" s="3" t="s">
        <v>3</v>
      </c>
      <c r="K2" s="1"/>
    </row>
    <row r="3" spans="1:11" ht="20.25" customHeight="1" thickBot="1" x14ac:dyDescent="0.35">
      <c r="A3" s="23"/>
      <c r="B3" s="103" t="s">
        <v>4</v>
      </c>
      <c r="C3" s="104"/>
      <c r="D3" s="103"/>
      <c r="E3" s="104"/>
      <c r="F3" s="104"/>
      <c r="G3" s="104"/>
      <c r="H3" s="105"/>
      <c r="I3" s="27"/>
      <c r="J3" s="28"/>
      <c r="K3" s="1"/>
    </row>
    <row r="4" spans="1:11" ht="9" customHeight="1" x14ac:dyDescent="0.3">
      <c r="A4" s="106"/>
      <c r="B4" s="107"/>
      <c r="C4" s="107"/>
      <c r="D4" s="108"/>
      <c r="E4" s="108"/>
      <c r="F4" s="108"/>
      <c r="G4" s="108"/>
      <c r="H4" s="108"/>
      <c r="I4" s="107"/>
      <c r="J4" s="109"/>
      <c r="K4" s="1"/>
    </row>
    <row r="5" spans="1:11" ht="3" customHeight="1" x14ac:dyDescent="0.3">
      <c r="A5" s="110"/>
      <c r="B5" s="111"/>
      <c r="C5" s="111"/>
      <c r="D5" s="111"/>
      <c r="E5" s="111"/>
      <c r="F5" s="111"/>
      <c r="G5" s="111"/>
      <c r="H5" s="111"/>
      <c r="I5" s="111"/>
      <c r="J5" s="112"/>
      <c r="K5" s="1"/>
    </row>
    <row r="6" spans="1:11" ht="15.6" x14ac:dyDescent="0.3">
      <c r="A6" s="65" t="s">
        <v>5</v>
      </c>
      <c r="B6" s="66"/>
      <c r="C6" s="66"/>
      <c r="D6" s="66"/>
      <c r="E6" s="66"/>
      <c r="F6" s="66"/>
      <c r="G6" s="66"/>
      <c r="H6" s="66"/>
      <c r="I6" s="66"/>
      <c r="J6" s="67"/>
      <c r="K6" s="1"/>
    </row>
    <row r="7" spans="1:11" ht="15.6" x14ac:dyDescent="0.3">
      <c r="A7" s="58" t="s">
        <v>6</v>
      </c>
      <c r="B7" s="59"/>
      <c r="C7" s="59"/>
      <c r="D7" s="59"/>
      <c r="E7" s="59"/>
      <c r="F7" s="59"/>
      <c r="G7" s="59"/>
      <c r="H7" s="59"/>
      <c r="I7" s="59"/>
      <c r="J7" s="60"/>
      <c r="K7" s="1"/>
    </row>
    <row r="8" spans="1:11" x14ac:dyDescent="0.3">
      <c r="A8" s="4" t="s">
        <v>7</v>
      </c>
      <c r="B8" s="96" t="s">
        <v>62</v>
      </c>
      <c r="C8" s="96"/>
      <c r="D8" s="96"/>
      <c r="E8" s="96"/>
      <c r="F8" s="96"/>
      <c r="G8" s="96"/>
      <c r="H8" s="96"/>
      <c r="I8" s="96"/>
      <c r="J8" s="96"/>
      <c r="K8" s="1"/>
    </row>
    <row r="9" spans="1:11" ht="15" customHeight="1" x14ac:dyDescent="0.3">
      <c r="A9" s="24" t="s">
        <v>36</v>
      </c>
      <c r="B9" s="96" t="s">
        <v>63</v>
      </c>
      <c r="C9" s="96"/>
      <c r="D9" s="96"/>
      <c r="E9" s="96"/>
      <c r="F9" s="96"/>
      <c r="G9" s="96"/>
      <c r="H9" s="96"/>
      <c r="I9" s="96"/>
      <c r="J9" s="96"/>
      <c r="K9" s="1"/>
    </row>
    <row r="10" spans="1:11" x14ac:dyDescent="0.3">
      <c r="A10" s="24" t="s">
        <v>37</v>
      </c>
      <c r="B10" s="96" t="s">
        <v>64</v>
      </c>
      <c r="C10" s="96"/>
      <c r="D10" s="96"/>
      <c r="E10" s="96"/>
      <c r="F10" s="96"/>
      <c r="G10" s="96"/>
      <c r="H10" s="96"/>
      <c r="I10" s="96"/>
      <c r="J10" s="96"/>
      <c r="K10" s="1"/>
    </row>
    <row r="11" spans="1:11" ht="31.5" customHeight="1" x14ac:dyDescent="0.3">
      <c r="A11" s="4" t="s">
        <v>8</v>
      </c>
      <c r="B11" s="92" t="s">
        <v>65</v>
      </c>
      <c r="C11" s="92"/>
      <c r="D11" s="92"/>
      <c r="E11" s="92"/>
      <c r="F11" s="92"/>
      <c r="G11" s="92"/>
      <c r="H11" s="92"/>
      <c r="I11" s="92"/>
      <c r="J11" s="92"/>
    </row>
    <row r="12" spans="1:11" ht="27.75" customHeight="1" x14ac:dyDescent="0.3">
      <c r="A12" s="4" t="s">
        <v>9</v>
      </c>
      <c r="B12" s="92" t="s">
        <v>66</v>
      </c>
      <c r="C12" s="92"/>
      <c r="D12" s="92"/>
      <c r="E12" s="92"/>
      <c r="F12" s="92"/>
      <c r="G12" s="92"/>
      <c r="H12" s="92"/>
      <c r="I12" s="92"/>
      <c r="J12" s="92"/>
    </row>
    <row r="13" spans="1:11" ht="15.6" x14ac:dyDescent="0.3">
      <c r="A13" s="65" t="s">
        <v>10</v>
      </c>
      <c r="B13" s="66"/>
      <c r="C13" s="66"/>
      <c r="D13" s="66"/>
      <c r="E13" s="66"/>
      <c r="F13" s="66"/>
      <c r="G13" s="66"/>
      <c r="H13" s="66"/>
      <c r="I13" s="66"/>
      <c r="J13" s="67"/>
    </row>
    <row r="14" spans="1:11" x14ac:dyDescent="0.3">
      <c r="A14" s="4" t="s">
        <v>11</v>
      </c>
      <c r="B14" s="25">
        <v>3</v>
      </c>
      <c r="C14" s="93" t="str">
        <f>IFERROR(VLOOKUP(B14,'[1]Validacion datos'!A2:B5,2,FALSE),"")</f>
        <v>DESARROLLO PRODUCTIVO</v>
      </c>
      <c r="D14" s="93"/>
      <c r="E14" s="93"/>
      <c r="F14" s="93"/>
      <c r="G14" s="93"/>
      <c r="H14" s="93"/>
      <c r="I14" s="93"/>
      <c r="J14" s="93"/>
    </row>
    <row r="15" spans="1:11" x14ac:dyDescent="0.3">
      <c r="A15" s="4" t="s">
        <v>12</v>
      </c>
      <c r="B15" s="7">
        <v>3.3</v>
      </c>
      <c r="C15" s="93" t="str">
        <f>IFERROR(VLOOKUP(B15,'[1]Validacion datos'!A8:B26,2,FALSE),"")</f>
        <v>Competitividad e innovavión en un ambiente favorable a la cooperación y la responsabilidad social</v>
      </c>
      <c r="D15" s="93"/>
      <c r="E15" s="93"/>
      <c r="F15" s="93"/>
      <c r="G15" s="93"/>
      <c r="H15" s="93"/>
      <c r="I15" s="93"/>
      <c r="J15" s="93"/>
    </row>
    <row r="16" spans="1:11" ht="25.5" customHeight="1" x14ac:dyDescent="0.3">
      <c r="A16" s="4" t="s">
        <v>13</v>
      </c>
      <c r="B16" s="8" t="s">
        <v>67</v>
      </c>
      <c r="C16" s="93"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93"/>
      <c r="E16" s="93"/>
      <c r="F16" s="93"/>
      <c r="G16" s="93"/>
      <c r="H16" s="93"/>
      <c r="I16" s="93"/>
      <c r="J16" s="93"/>
    </row>
    <row r="17" spans="1:11" ht="15.6" x14ac:dyDescent="0.3">
      <c r="A17" s="65" t="s">
        <v>14</v>
      </c>
      <c r="B17" s="66"/>
      <c r="C17" s="66"/>
      <c r="D17" s="66"/>
      <c r="E17" s="66"/>
      <c r="F17" s="66"/>
      <c r="G17" s="66"/>
      <c r="H17" s="66"/>
      <c r="I17" s="66"/>
      <c r="J17" s="67"/>
    </row>
    <row r="18" spans="1:11" x14ac:dyDescent="0.3">
      <c r="A18" s="4" t="s">
        <v>15</v>
      </c>
      <c r="B18" s="94" t="s">
        <v>68</v>
      </c>
      <c r="C18" s="94"/>
      <c r="D18" s="94"/>
      <c r="E18" s="94"/>
      <c r="F18" s="94"/>
      <c r="G18" s="94"/>
      <c r="H18" s="94"/>
      <c r="I18" s="94"/>
      <c r="J18" s="95"/>
    </row>
    <row r="19" spans="1:11" ht="30" customHeight="1" x14ac:dyDescent="0.3">
      <c r="A19" s="9" t="s">
        <v>16</v>
      </c>
      <c r="B19" s="94" t="s">
        <v>69</v>
      </c>
      <c r="C19" s="94"/>
      <c r="D19" s="94"/>
      <c r="E19" s="94"/>
      <c r="F19" s="94"/>
      <c r="G19" s="94"/>
      <c r="H19" s="94"/>
      <c r="I19" s="94"/>
      <c r="J19" s="95"/>
    </row>
    <row r="20" spans="1:11" x14ac:dyDescent="0.3">
      <c r="A20" s="9" t="s">
        <v>17</v>
      </c>
      <c r="B20" s="94" t="s">
        <v>70</v>
      </c>
      <c r="C20" s="94"/>
      <c r="D20" s="94"/>
      <c r="E20" s="94"/>
      <c r="F20" s="94"/>
      <c r="G20" s="94"/>
      <c r="H20" s="94"/>
      <c r="I20" s="94"/>
      <c r="J20" s="95"/>
    </row>
    <row r="21" spans="1:11" ht="32.4" customHeight="1" x14ac:dyDescent="0.3">
      <c r="A21" s="9" t="s">
        <v>38</v>
      </c>
      <c r="B21" s="94" t="s">
        <v>71</v>
      </c>
      <c r="C21" s="94"/>
      <c r="D21" s="94"/>
      <c r="E21" s="94"/>
      <c r="F21" s="94"/>
      <c r="G21" s="94"/>
      <c r="H21" s="94"/>
      <c r="I21" s="94"/>
      <c r="J21" s="95"/>
      <c r="K21" s="1"/>
    </row>
    <row r="22" spans="1:11" ht="15.6" x14ac:dyDescent="0.3">
      <c r="A22" s="65" t="s">
        <v>18</v>
      </c>
      <c r="B22" s="66"/>
      <c r="C22" s="66"/>
      <c r="D22" s="66"/>
      <c r="E22" s="66"/>
      <c r="F22" s="66"/>
      <c r="G22" s="66"/>
      <c r="H22" s="66"/>
      <c r="I22" s="66"/>
      <c r="J22" s="67"/>
    </row>
    <row r="23" spans="1:11" ht="15.6" x14ac:dyDescent="0.3">
      <c r="A23" s="58" t="s">
        <v>19</v>
      </c>
      <c r="B23" s="59"/>
      <c r="C23" s="59"/>
      <c r="D23" s="59"/>
      <c r="E23" s="59"/>
      <c r="F23" s="59"/>
      <c r="G23" s="59"/>
      <c r="H23" s="59"/>
      <c r="I23" s="59"/>
      <c r="J23" s="60"/>
      <c r="K23" s="1"/>
    </row>
    <row r="24" spans="1:11" ht="15" customHeight="1" x14ac:dyDescent="0.3">
      <c r="A24" s="77" t="s">
        <v>20</v>
      </c>
      <c r="B24" s="78"/>
      <c r="C24" s="79" t="s">
        <v>21</v>
      </c>
      <c r="D24" s="80"/>
      <c r="E24" s="80"/>
      <c r="F24" s="80" t="s">
        <v>22</v>
      </c>
      <c r="G24" s="80"/>
      <c r="H24" s="78"/>
      <c r="I24" s="79" t="s">
        <v>23</v>
      </c>
      <c r="J24" s="81"/>
    </row>
    <row r="25" spans="1:11" x14ac:dyDescent="0.3">
      <c r="A25" s="82">
        <v>253456268</v>
      </c>
      <c r="B25" s="83"/>
      <c r="C25" s="84">
        <v>333372759</v>
      </c>
      <c r="D25" s="85"/>
      <c r="E25" s="86"/>
      <c r="F25" s="84">
        <v>300848693.76999998</v>
      </c>
      <c r="G25" s="85"/>
      <c r="H25" s="86"/>
      <c r="I25" s="87">
        <f>+IF(F25&gt;0,F25/C25,0)</f>
        <v>0.9024393434917698</v>
      </c>
      <c r="J25" s="88"/>
    </row>
    <row r="26" spans="1:11" ht="15.6" x14ac:dyDescent="0.3">
      <c r="A26" s="58" t="s">
        <v>24</v>
      </c>
      <c r="B26" s="59"/>
      <c r="C26" s="59"/>
      <c r="D26" s="59"/>
      <c r="E26" s="59"/>
      <c r="F26" s="59"/>
      <c r="G26" s="59"/>
      <c r="H26" s="59"/>
      <c r="I26" s="59"/>
      <c r="J26" s="60"/>
      <c r="K26" s="1"/>
    </row>
    <row r="27" spans="1:11" x14ac:dyDescent="0.3">
      <c r="A27" s="5"/>
      <c r="B27"/>
      <c r="C27" s="89" t="s">
        <v>49</v>
      </c>
      <c r="D27" s="90"/>
      <c r="E27" s="89" t="s">
        <v>57</v>
      </c>
      <c r="F27" s="90"/>
      <c r="G27" s="89" t="s">
        <v>58</v>
      </c>
      <c r="H27" s="89"/>
      <c r="I27" s="89" t="s">
        <v>25</v>
      </c>
      <c r="J27" s="91"/>
    </row>
    <row r="28" spans="1:11" ht="41.4" x14ac:dyDescent="0.3">
      <c r="A28" s="10" t="s">
        <v>26</v>
      </c>
      <c r="B28" s="11" t="s">
        <v>27</v>
      </c>
      <c r="C28" s="11" t="s">
        <v>39</v>
      </c>
      <c r="D28" s="11" t="s">
        <v>40</v>
      </c>
      <c r="E28" s="11" t="s">
        <v>43</v>
      </c>
      <c r="F28" s="11" t="s">
        <v>44</v>
      </c>
      <c r="G28" s="11" t="s">
        <v>45</v>
      </c>
      <c r="H28" s="11" t="s">
        <v>46</v>
      </c>
      <c r="I28" s="11" t="s">
        <v>47</v>
      </c>
      <c r="J28" s="12" t="s">
        <v>48</v>
      </c>
    </row>
    <row r="29" spans="1:11" ht="45.9" customHeight="1" x14ac:dyDescent="0.3">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row>
    <row r="30" spans="1:11" ht="55.5" customHeight="1" x14ac:dyDescent="0.3">
      <c r="A30" s="31" t="s">
        <v>74</v>
      </c>
      <c r="B30" s="32" t="s">
        <v>75</v>
      </c>
      <c r="C30" s="33">
        <v>13</v>
      </c>
      <c r="D30" s="38">
        <v>68799876.010000005</v>
      </c>
      <c r="E30" s="34"/>
      <c r="F30" s="34">
        <v>1587689.08</v>
      </c>
      <c r="G30" s="35"/>
      <c r="H30" s="34">
        <v>1180505.06</v>
      </c>
      <c r="I30" s="36">
        <f t="shared" ref="I30:J31" si="0">IF(G30&gt;0,G30/C30,0)</f>
        <v>0</v>
      </c>
      <c r="J30" s="37">
        <f t="shared" si="0"/>
        <v>1.7158534701841827E-2</v>
      </c>
    </row>
    <row r="31" spans="1:11" ht="66.900000000000006" customHeight="1" x14ac:dyDescent="0.3">
      <c r="A31" s="31" t="s">
        <v>76</v>
      </c>
      <c r="B31" s="32" t="s">
        <v>77</v>
      </c>
      <c r="C31" s="33">
        <v>222538</v>
      </c>
      <c r="D31" s="34">
        <v>811066532</v>
      </c>
      <c r="E31" s="34">
        <v>59396</v>
      </c>
      <c r="F31" s="34">
        <v>217474498.58000001</v>
      </c>
      <c r="G31" s="35">
        <v>57396</v>
      </c>
      <c r="H31" s="16">
        <v>216600161.96000001</v>
      </c>
      <c r="I31" s="36">
        <f t="shared" si="0"/>
        <v>0.25791550207155634</v>
      </c>
      <c r="J31" s="37">
        <f t="shared" si="0"/>
        <v>0.26705597310973744</v>
      </c>
    </row>
    <row r="32" spans="1:11" ht="18.75" customHeight="1" x14ac:dyDescent="0.3">
      <c r="A32" s="65" t="s">
        <v>28</v>
      </c>
      <c r="B32" s="66"/>
      <c r="C32" s="66"/>
      <c r="D32" s="66"/>
      <c r="E32" s="66"/>
      <c r="F32" s="66"/>
      <c r="G32" s="66"/>
      <c r="H32" s="66"/>
      <c r="I32" s="66"/>
      <c r="J32" s="67"/>
    </row>
    <row r="33" spans="1:11" ht="48.75" customHeight="1" x14ac:dyDescent="0.3">
      <c r="A33" s="58" t="s">
        <v>29</v>
      </c>
      <c r="B33" s="59"/>
      <c r="C33" s="59"/>
      <c r="D33" s="59"/>
      <c r="E33" s="59"/>
      <c r="F33" s="59"/>
      <c r="G33" s="59"/>
      <c r="H33" s="59"/>
      <c r="I33" s="59"/>
      <c r="J33" s="60"/>
    </row>
    <row r="34" spans="1:11" ht="64.5" customHeight="1" x14ac:dyDescent="0.3">
      <c r="A34" s="20" t="s">
        <v>30</v>
      </c>
      <c r="B34" s="61" t="s">
        <v>50</v>
      </c>
      <c r="C34" s="61"/>
      <c r="D34" s="61"/>
      <c r="E34" s="61"/>
      <c r="F34" s="61"/>
      <c r="G34" s="61"/>
      <c r="H34" s="61"/>
      <c r="I34" s="61"/>
      <c r="J34" s="62"/>
    </row>
    <row r="35" spans="1:11" ht="90" customHeight="1" x14ac:dyDescent="0.3">
      <c r="A35" s="20" t="s">
        <v>31</v>
      </c>
      <c r="B35" s="61" t="s">
        <v>56</v>
      </c>
      <c r="C35" s="61"/>
      <c r="D35" s="61"/>
      <c r="E35" s="61"/>
      <c r="F35" s="61"/>
      <c r="G35" s="61"/>
      <c r="H35" s="61"/>
      <c r="I35" s="61"/>
      <c r="J35" s="62"/>
    </row>
    <row r="36" spans="1:11" x14ac:dyDescent="0.3">
      <c r="A36" s="20" t="s">
        <v>32</v>
      </c>
      <c r="B36" s="61" t="s">
        <v>60</v>
      </c>
      <c r="C36" s="61"/>
      <c r="D36" s="61"/>
      <c r="E36" s="61"/>
      <c r="F36" s="61"/>
      <c r="G36" s="61"/>
      <c r="H36" s="61"/>
      <c r="I36" s="61"/>
      <c r="J36" s="62"/>
    </row>
    <row r="37" spans="1:11" ht="28.8" x14ac:dyDescent="0.3">
      <c r="A37" s="20" t="s">
        <v>33</v>
      </c>
      <c r="B37" s="63" t="s">
        <v>61</v>
      </c>
      <c r="C37" s="63"/>
      <c r="D37" s="63"/>
      <c r="E37" s="63"/>
      <c r="F37" s="63"/>
      <c r="G37" s="63"/>
      <c r="H37" s="63"/>
      <c r="I37" s="63"/>
      <c r="J37" s="64"/>
      <c r="K37" s="1"/>
    </row>
    <row r="38" spans="1:11" ht="27.75" customHeight="1" x14ac:dyDescent="0.3">
      <c r="A38" s="65" t="s">
        <v>34</v>
      </c>
      <c r="B38" s="66"/>
      <c r="C38" s="66"/>
      <c r="D38" s="66"/>
      <c r="E38" s="66"/>
      <c r="F38" s="66"/>
      <c r="G38" s="66"/>
      <c r="H38" s="66"/>
      <c r="I38" s="66"/>
      <c r="J38" s="67"/>
    </row>
    <row r="39" spans="1:11" ht="15.6" x14ac:dyDescent="0.3">
      <c r="A39" s="68" t="s">
        <v>35</v>
      </c>
      <c r="B39" s="69"/>
      <c r="C39" s="69"/>
      <c r="D39" s="69"/>
      <c r="E39" s="69"/>
      <c r="F39" s="69"/>
      <c r="G39" s="69"/>
      <c r="H39" s="69"/>
      <c r="I39" s="69"/>
      <c r="J39" s="70"/>
    </row>
    <row r="40" spans="1:11" ht="30.75" customHeight="1" x14ac:dyDescent="0.3">
      <c r="A40" s="71" t="s">
        <v>41</v>
      </c>
      <c r="B40" s="72"/>
      <c r="C40" s="72"/>
      <c r="D40" s="72"/>
      <c r="E40" s="72"/>
      <c r="F40" s="72"/>
      <c r="G40" s="72"/>
      <c r="H40" s="72"/>
      <c r="I40" s="72"/>
      <c r="J40" s="73"/>
    </row>
    <row r="41" spans="1:11" x14ac:dyDescent="0.3">
      <c r="A41" s="26"/>
      <c r="B41" s="26"/>
      <c r="C41" s="26"/>
      <c r="D41" s="26"/>
      <c r="E41" s="26"/>
      <c r="F41" s="26"/>
      <c r="G41" s="26"/>
      <c r="H41" s="26"/>
      <c r="I41" s="26"/>
      <c r="J41" s="26"/>
    </row>
    <row r="42" spans="1:11" x14ac:dyDescent="0.3">
      <c r="A42" s="74" t="s">
        <v>42</v>
      </c>
      <c r="B42" s="74"/>
      <c r="C42" s="74"/>
      <c r="D42" s="74"/>
      <c r="E42" s="74"/>
      <c r="F42" s="74"/>
      <c r="G42" s="74"/>
      <c r="H42" s="74"/>
      <c r="I42" s="74"/>
      <c r="J42" s="74"/>
    </row>
    <row r="44" spans="1:11" ht="15" thickBot="1" x14ac:dyDescent="0.35">
      <c r="A44" s="29" t="s">
        <v>51</v>
      </c>
      <c r="B44" s="30">
        <v>253456268</v>
      </c>
      <c r="G44" s="75"/>
      <c r="H44" s="75"/>
      <c r="I44" s="75"/>
    </row>
    <row r="45" spans="1:11" x14ac:dyDescent="0.3">
      <c r="A45" s="29" t="s">
        <v>52</v>
      </c>
      <c r="B45" s="30">
        <v>333372759</v>
      </c>
      <c r="G45" s="76" t="s">
        <v>53</v>
      </c>
      <c r="H45" s="76"/>
      <c r="I45" s="76"/>
    </row>
    <row r="46" spans="1:11" x14ac:dyDescent="0.3">
      <c r="A46" s="29" t="s">
        <v>54</v>
      </c>
      <c r="B46" s="30">
        <v>321229381.91000003</v>
      </c>
      <c r="G46" s="57" t="s">
        <v>55</v>
      </c>
      <c r="H46" s="57"/>
      <c r="I46" s="57"/>
    </row>
  </sheetData>
  <mergeCells count="51">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G46:I46"/>
    <mergeCell ref="A33:J33"/>
    <mergeCell ref="B34:J34"/>
    <mergeCell ref="B35:J35"/>
    <mergeCell ref="B36:J36"/>
    <mergeCell ref="B37:J37"/>
    <mergeCell ref="A38:J38"/>
    <mergeCell ref="A39:J39"/>
    <mergeCell ref="A40:J40"/>
    <mergeCell ref="A42:J42"/>
    <mergeCell ref="G44:I44"/>
    <mergeCell ref="G45:I45"/>
  </mergeCells>
  <dataValidations count="16">
    <dataValidation allowBlank="1" showInputMessage="1" showErrorMessage="1" prompt="Nombre de cada producto" sqref="A28:A31"/>
    <dataValidation allowBlank="1" showInputMessage="1" showErrorMessage="1" prompt="Nombre del indicador" sqref="B28:B31"/>
    <dataValidation allowBlank="1" showInputMessage="1" showErrorMessage="1" prompt="Meta alcanzada en el trimestre" sqref="G28:G31"/>
    <dataValidation allowBlank="1" showInputMessage="1" showErrorMessage="1" prompt="Monto ejecutado en el trimestre" sqref="H28:H31"/>
    <dataValidation allowBlank="1" sqref="A8"/>
    <dataValidation allowBlank="1" showInputMessage="1" prompt="Nombre del capítulo" sqref="B8:J10"/>
    <dataValidation allowBlank="1" showInputMessage="1" showErrorMessage="1" prompt="¿A quién va dirigido el programa?, ¿qué característica tiene esta población que requiere ser beneficiada?" sqref="B20:J20"/>
    <dataValidation allowBlank="1" showInputMessage="1" showErrorMessage="1" prompt="Nombre del producto" sqref="B34:J34"/>
    <dataValidation allowBlank="1" showInputMessage="1" showErrorMessage="1" prompt="¿En qué consiste el producto? su objetivo" sqref="B35:J35"/>
    <dataValidation allowBlank="1" showInputMessage="1" showErrorMessage="1" prompt="1. Describir lo plasmado en el presupuesto_x000a_2. Describir lo alcanzado en términos financieros y de producción " sqref="B36:J36"/>
    <dataValidation allowBlank="1" showInputMessage="1" showErrorMessage="1" prompt="De existir desvío, explicar razones." sqref="B37:J37"/>
    <dataValidation allowBlank="1" showInputMessage="1" showErrorMessage="1" prompt="Oportunidades de mejora identificadas" sqref="A40:J41"/>
    <dataValidation allowBlank="1" showInputMessage="1" showErrorMessage="1" prompt="Presupuesto del programa" sqref="A25:C25 F25"/>
    <dataValidation allowBlank="1" showInputMessage="1" showErrorMessage="1" prompt="¿En qué consiste el programa?" sqref="B19:J19"/>
    <dataValidation allowBlank="1" showInputMessage="1" showErrorMessage="1" prompt="Meta anual del indicador" sqref="E28 C28:C31"/>
    <dataValidation allowBlank="1" showInputMessage="1" showErrorMessage="1" prompt="Monto presupuestado para el producto" sqref="F28 E29:F31 D28:D31"/>
  </dataValidations>
  <pageMargins left="0.7" right="0.7" top="0.75" bottom="0.75" header="0.3" footer="0.3"/>
  <pageSetup scale="63" fitToHeight="0"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57"/>
  <sheetViews>
    <sheetView showGridLines="0" view="pageBreakPreview" zoomScale="110" zoomScaleNormal="100" zoomScaleSheetLayoutView="110" workbookViewId="0">
      <selection activeCell="M7" sqref="M7"/>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7" width="12.6640625" style="6" customWidth="1"/>
    <col min="8" max="8" width="17.44140625" style="6" customWidth="1"/>
    <col min="9" max="9" width="12.6640625" style="6" customWidth="1"/>
    <col min="10" max="10" width="17.109375" style="6" customWidth="1"/>
    <col min="11" max="11" width="20.6640625" style="6" hidden="1" customWidth="1"/>
    <col min="12" max="12" width="8.44140625" hidden="1" customWidth="1"/>
    <col min="13" max="13" width="10.5546875" customWidth="1"/>
  </cols>
  <sheetData>
    <row r="1" spans="1:11" ht="21.6" thickBot="1" x14ac:dyDescent="0.35">
      <c r="A1" s="21"/>
      <c r="B1" s="97" t="s">
        <v>97</v>
      </c>
      <c r="C1" s="98"/>
      <c r="D1" s="98"/>
      <c r="E1" s="98"/>
      <c r="F1" s="98"/>
      <c r="G1" s="98"/>
      <c r="H1" s="98"/>
      <c r="I1" s="98"/>
      <c r="J1" s="99"/>
      <c r="K1" s="1"/>
    </row>
    <row r="2" spans="1:11" ht="21.6" thickBot="1" x14ac:dyDescent="0.35">
      <c r="A2" s="22"/>
      <c r="B2" s="100" t="s">
        <v>0</v>
      </c>
      <c r="C2" s="101"/>
      <c r="D2" s="100" t="s">
        <v>1</v>
      </c>
      <c r="E2" s="101"/>
      <c r="F2" s="101"/>
      <c r="G2" s="101"/>
      <c r="H2" s="102"/>
      <c r="I2" s="2" t="s">
        <v>2</v>
      </c>
      <c r="J2" s="3" t="s">
        <v>3</v>
      </c>
      <c r="K2" s="1"/>
    </row>
    <row r="3" spans="1:11" ht="20.25" customHeight="1" thickBot="1" x14ac:dyDescent="0.35">
      <c r="A3" s="23"/>
      <c r="B3" s="103" t="s">
        <v>4</v>
      </c>
      <c r="C3" s="104"/>
      <c r="D3" s="103"/>
      <c r="E3" s="104"/>
      <c r="F3" s="104"/>
      <c r="G3" s="104"/>
      <c r="H3" s="105"/>
      <c r="I3" s="27"/>
      <c r="J3" s="28"/>
      <c r="K3" s="1"/>
    </row>
    <row r="4" spans="1:11" ht="9" customHeight="1" x14ac:dyDescent="0.3">
      <c r="A4" s="106"/>
      <c r="B4" s="107"/>
      <c r="C4" s="107"/>
      <c r="D4" s="108"/>
      <c r="E4" s="108"/>
      <c r="F4" s="108"/>
      <c r="G4" s="108"/>
      <c r="H4" s="108"/>
      <c r="I4" s="107"/>
      <c r="J4" s="109"/>
      <c r="K4" s="1"/>
    </row>
    <row r="5" spans="1:11" ht="3" customHeight="1" x14ac:dyDescent="0.3">
      <c r="A5" s="110"/>
      <c r="B5" s="111"/>
      <c r="C5" s="111"/>
      <c r="D5" s="111"/>
      <c r="E5" s="111"/>
      <c r="F5" s="111"/>
      <c r="G5" s="111"/>
      <c r="H5" s="111"/>
      <c r="I5" s="111"/>
      <c r="J5" s="112"/>
      <c r="K5" s="1"/>
    </row>
    <row r="6" spans="1:11" ht="15.6" x14ac:dyDescent="0.3">
      <c r="A6" s="65" t="s">
        <v>5</v>
      </c>
      <c r="B6" s="66"/>
      <c r="C6" s="66"/>
      <c r="D6" s="66"/>
      <c r="E6" s="66"/>
      <c r="F6" s="66"/>
      <c r="G6" s="66"/>
      <c r="H6" s="66"/>
      <c r="I6" s="66"/>
      <c r="J6" s="67"/>
      <c r="K6" s="1"/>
    </row>
    <row r="7" spans="1:11" ht="15.6" x14ac:dyDescent="0.3">
      <c r="A7" s="58" t="s">
        <v>6</v>
      </c>
      <c r="B7" s="59"/>
      <c r="C7" s="59"/>
      <c r="D7" s="59"/>
      <c r="E7" s="59"/>
      <c r="F7" s="59"/>
      <c r="G7" s="59"/>
      <c r="H7" s="59"/>
      <c r="I7" s="59"/>
      <c r="J7" s="60"/>
      <c r="K7" s="1"/>
    </row>
    <row r="8" spans="1:11" x14ac:dyDescent="0.3">
      <c r="A8" s="4" t="s">
        <v>7</v>
      </c>
      <c r="B8" s="96" t="s">
        <v>62</v>
      </c>
      <c r="C8" s="96"/>
      <c r="D8" s="96"/>
      <c r="E8" s="96"/>
      <c r="F8" s="96"/>
      <c r="G8" s="96"/>
      <c r="H8" s="96"/>
      <c r="I8" s="96"/>
      <c r="J8" s="96"/>
      <c r="K8" s="1"/>
    </row>
    <row r="9" spans="1:11" ht="15" customHeight="1" x14ac:dyDescent="0.3">
      <c r="A9" s="24" t="s">
        <v>36</v>
      </c>
      <c r="B9" s="96" t="s">
        <v>63</v>
      </c>
      <c r="C9" s="96"/>
      <c r="D9" s="96"/>
      <c r="E9" s="96"/>
      <c r="F9" s="96"/>
      <c r="G9" s="96"/>
      <c r="H9" s="96"/>
      <c r="I9" s="96"/>
      <c r="J9" s="96"/>
      <c r="K9" s="1"/>
    </row>
    <row r="10" spans="1:11" x14ac:dyDescent="0.3">
      <c r="A10" s="24" t="s">
        <v>37</v>
      </c>
      <c r="B10" s="96" t="s">
        <v>64</v>
      </c>
      <c r="C10" s="96"/>
      <c r="D10" s="96"/>
      <c r="E10" s="96"/>
      <c r="F10" s="96"/>
      <c r="G10" s="96"/>
      <c r="H10" s="96"/>
      <c r="I10" s="96"/>
      <c r="J10" s="96"/>
      <c r="K10" s="1"/>
    </row>
    <row r="11" spans="1:11" ht="31.5" customHeight="1" x14ac:dyDescent="0.3">
      <c r="A11" s="4" t="s">
        <v>8</v>
      </c>
      <c r="B11" s="92" t="s">
        <v>65</v>
      </c>
      <c r="C11" s="92"/>
      <c r="D11" s="92"/>
      <c r="E11" s="92"/>
      <c r="F11" s="92"/>
      <c r="G11" s="92"/>
      <c r="H11" s="92"/>
      <c r="I11" s="92"/>
      <c r="J11" s="92"/>
    </row>
    <row r="12" spans="1:11" ht="27.75" customHeight="1" x14ac:dyDescent="0.3">
      <c r="A12" s="4" t="s">
        <v>9</v>
      </c>
      <c r="B12" s="92" t="s">
        <v>66</v>
      </c>
      <c r="C12" s="92"/>
      <c r="D12" s="92"/>
      <c r="E12" s="92"/>
      <c r="F12" s="92"/>
      <c r="G12" s="92"/>
      <c r="H12" s="92"/>
      <c r="I12" s="92"/>
      <c r="J12" s="92"/>
    </row>
    <row r="13" spans="1:11" ht="15.6" x14ac:dyDescent="0.3">
      <c r="A13" s="65" t="s">
        <v>10</v>
      </c>
      <c r="B13" s="66"/>
      <c r="C13" s="66"/>
      <c r="D13" s="66"/>
      <c r="E13" s="66"/>
      <c r="F13" s="66"/>
      <c r="G13" s="66"/>
      <c r="H13" s="66"/>
      <c r="I13" s="66"/>
      <c r="J13" s="67"/>
    </row>
    <row r="14" spans="1:11" x14ac:dyDescent="0.3">
      <c r="A14" s="4" t="s">
        <v>11</v>
      </c>
      <c r="B14" s="25">
        <v>3</v>
      </c>
      <c r="C14" s="93" t="str">
        <f>IFERROR(VLOOKUP(B14,'[1]Validacion datos'!A2:B5,2,FALSE),"")</f>
        <v>DESARROLLO PRODUCTIVO</v>
      </c>
      <c r="D14" s="93"/>
      <c r="E14" s="93"/>
      <c r="F14" s="93"/>
      <c r="G14" s="93"/>
      <c r="H14" s="93"/>
      <c r="I14" s="93"/>
      <c r="J14" s="93"/>
    </row>
    <row r="15" spans="1:11" x14ac:dyDescent="0.3">
      <c r="A15" s="4" t="s">
        <v>12</v>
      </c>
      <c r="B15" s="7">
        <v>3.3</v>
      </c>
      <c r="C15" s="93" t="str">
        <f>IFERROR(VLOOKUP(B15,'[1]Validacion datos'!A8:B26,2,FALSE),"")</f>
        <v>Competitividad e innovavión en un ambiente favorable a la cooperación y la responsabilidad social</v>
      </c>
      <c r="D15" s="93"/>
      <c r="E15" s="93"/>
      <c r="F15" s="93"/>
      <c r="G15" s="93"/>
      <c r="H15" s="93"/>
      <c r="I15" s="93"/>
      <c r="J15" s="93"/>
    </row>
    <row r="16" spans="1:11" ht="25.5" customHeight="1" x14ac:dyDescent="0.3">
      <c r="A16" s="4" t="s">
        <v>13</v>
      </c>
      <c r="B16" s="8" t="s">
        <v>67</v>
      </c>
      <c r="C16" s="93"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93"/>
      <c r="E16" s="93"/>
      <c r="F16" s="93"/>
      <c r="G16" s="93"/>
      <c r="H16" s="93"/>
      <c r="I16" s="93"/>
      <c r="J16" s="93"/>
    </row>
    <row r="17" spans="1:12" ht="15.6" x14ac:dyDescent="0.3">
      <c r="A17" s="65" t="s">
        <v>14</v>
      </c>
      <c r="B17" s="66"/>
      <c r="C17" s="66"/>
      <c r="D17" s="66"/>
      <c r="E17" s="66"/>
      <c r="F17" s="66"/>
      <c r="G17" s="66"/>
      <c r="H17" s="66"/>
      <c r="I17" s="66"/>
      <c r="J17" s="67"/>
    </row>
    <row r="18" spans="1:12" x14ac:dyDescent="0.3">
      <c r="A18" s="4" t="s">
        <v>15</v>
      </c>
      <c r="B18" s="94" t="s">
        <v>68</v>
      </c>
      <c r="C18" s="94"/>
      <c r="D18" s="94"/>
      <c r="E18" s="94"/>
      <c r="F18" s="94"/>
      <c r="G18" s="94"/>
      <c r="H18" s="94"/>
      <c r="I18" s="94"/>
      <c r="J18" s="95"/>
    </row>
    <row r="19" spans="1:12" ht="30" customHeight="1" x14ac:dyDescent="0.3">
      <c r="A19" s="9" t="s">
        <v>16</v>
      </c>
      <c r="B19" s="94" t="s">
        <v>69</v>
      </c>
      <c r="C19" s="94"/>
      <c r="D19" s="94"/>
      <c r="E19" s="94"/>
      <c r="F19" s="94"/>
      <c r="G19" s="94"/>
      <c r="H19" s="94"/>
      <c r="I19" s="94"/>
      <c r="J19" s="95"/>
    </row>
    <row r="20" spans="1:12" x14ac:dyDescent="0.3">
      <c r="A20" s="9" t="s">
        <v>17</v>
      </c>
      <c r="B20" s="94" t="s">
        <v>70</v>
      </c>
      <c r="C20" s="94"/>
      <c r="D20" s="94"/>
      <c r="E20" s="94"/>
      <c r="F20" s="94"/>
      <c r="G20" s="94"/>
      <c r="H20" s="94"/>
      <c r="I20" s="94"/>
      <c r="J20" s="95"/>
    </row>
    <row r="21" spans="1:12" ht="32.4" customHeight="1" x14ac:dyDescent="0.3">
      <c r="A21" s="9" t="s">
        <v>38</v>
      </c>
      <c r="B21" s="94" t="s">
        <v>96</v>
      </c>
      <c r="C21" s="94"/>
      <c r="D21" s="94"/>
      <c r="E21" s="94"/>
      <c r="F21" s="94"/>
      <c r="G21" s="94"/>
      <c r="H21" s="94"/>
      <c r="I21" s="94"/>
      <c r="J21" s="95"/>
      <c r="K21" s="1"/>
    </row>
    <row r="22" spans="1:12" ht="15.6" x14ac:dyDescent="0.3">
      <c r="A22" s="65" t="s">
        <v>18</v>
      </c>
      <c r="B22" s="66"/>
      <c r="C22" s="66"/>
      <c r="D22" s="66"/>
      <c r="E22" s="66"/>
      <c r="F22" s="66"/>
      <c r="G22" s="66"/>
      <c r="H22" s="66"/>
      <c r="I22" s="66"/>
      <c r="J22" s="67"/>
    </row>
    <row r="23" spans="1:12" ht="15.6" x14ac:dyDescent="0.3">
      <c r="A23" s="58" t="s">
        <v>19</v>
      </c>
      <c r="B23" s="59"/>
      <c r="C23" s="59"/>
      <c r="D23" s="59"/>
      <c r="E23" s="59"/>
      <c r="F23" s="59"/>
      <c r="G23" s="59"/>
      <c r="H23" s="59"/>
      <c r="I23" s="59"/>
      <c r="J23" s="60"/>
      <c r="K23" s="1"/>
    </row>
    <row r="24" spans="1:12" ht="35.4" customHeight="1" x14ac:dyDescent="0.3">
      <c r="A24" s="77" t="s">
        <v>20</v>
      </c>
      <c r="B24" s="78"/>
      <c r="C24" s="79" t="s">
        <v>21</v>
      </c>
      <c r="D24" s="80"/>
      <c r="E24" s="80"/>
      <c r="F24" s="80" t="s">
        <v>22</v>
      </c>
      <c r="G24" s="80"/>
      <c r="H24" s="78"/>
      <c r="I24" s="79" t="s">
        <v>23</v>
      </c>
      <c r="J24" s="81"/>
    </row>
    <row r="25" spans="1:12" ht="15" customHeight="1" x14ac:dyDescent="0.3">
      <c r="A25" s="82">
        <f>+'[2]PROGRAMACION FISICA FINANC 2025'!$N$7+'[2]PROGRAMACION FISICA FINANC 2025'!$N$19+'[2]PROGRAMACION FISICA FINANC 2025'!$N$31</f>
        <v>1210049350.5421288</v>
      </c>
      <c r="B25" s="83"/>
      <c r="C25" s="113">
        <f>+D29+D30+D31</f>
        <v>1210049350.5462301</v>
      </c>
      <c r="D25" s="114"/>
      <c r="E25" s="115"/>
      <c r="F25" s="116">
        <f>891702979.61+H29+H30+H31</f>
        <v>1210049350.7900002</v>
      </c>
      <c r="G25" s="117"/>
      <c r="H25" s="118"/>
      <c r="I25" s="119">
        <f>+IF(F25&gt;0,F25/C25,0)</f>
        <v>1.0000000002014546</v>
      </c>
      <c r="J25" s="120"/>
    </row>
    <row r="26" spans="1:12" ht="15.6" x14ac:dyDescent="0.3">
      <c r="A26" s="58" t="s">
        <v>91</v>
      </c>
      <c r="B26" s="59"/>
      <c r="C26" s="59"/>
      <c r="D26" s="59"/>
      <c r="E26" s="59"/>
      <c r="F26" s="59"/>
      <c r="G26" s="59"/>
      <c r="H26" s="59"/>
      <c r="I26" s="59"/>
      <c r="J26" s="60"/>
      <c r="K26" s="1"/>
    </row>
    <row r="27" spans="1:12" x14ac:dyDescent="0.3">
      <c r="A27" s="5"/>
      <c r="B27"/>
      <c r="C27" s="89" t="s">
        <v>49</v>
      </c>
      <c r="D27" s="90"/>
      <c r="E27" s="89" t="s">
        <v>57</v>
      </c>
      <c r="F27" s="90"/>
      <c r="G27" s="89" t="s">
        <v>58</v>
      </c>
      <c r="H27" s="89"/>
      <c r="I27" s="89" t="s">
        <v>25</v>
      </c>
      <c r="J27" s="91"/>
    </row>
    <row r="28" spans="1:12" ht="41.4" x14ac:dyDescent="0.3">
      <c r="A28" s="10" t="s">
        <v>26</v>
      </c>
      <c r="B28" s="11" t="s">
        <v>27</v>
      </c>
      <c r="C28" s="11" t="s">
        <v>39</v>
      </c>
      <c r="D28" s="11" t="s">
        <v>40</v>
      </c>
      <c r="E28" s="11" t="s">
        <v>43</v>
      </c>
      <c r="F28" s="11" t="s">
        <v>44</v>
      </c>
      <c r="G28" s="11" t="s">
        <v>45</v>
      </c>
      <c r="H28" s="11" t="s">
        <v>46</v>
      </c>
      <c r="I28" s="11" t="s">
        <v>47</v>
      </c>
      <c r="J28" s="12" t="s">
        <v>48</v>
      </c>
      <c r="K28" s="44" t="s">
        <v>89</v>
      </c>
      <c r="L28" s="44" t="s">
        <v>90</v>
      </c>
    </row>
    <row r="29" spans="1:12" ht="45.9" customHeight="1" x14ac:dyDescent="0.3">
      <c r="A29" s="13" t="s">
        <v>72</v>
      </c>
      <c r="B29" s="14" t="s">
        <v>73</v>
      </c>
      <c r="C29" s="15">
        <v>6630</v>
      </c>
      <c r="D29" s="16">
        <v>146500443.72999999</v>
      </c>
      <c r="E29" s="52">
        <v>1820</v>
      </c>
      <c r="F29" s="47">
        <v>40215808.079999998</v>
      </c>
      <c r="G29" s="52">
        <v>1847</v>
      </c>
      <c r="H29" s="51">
        <v>40215808.079999998</v>
      </c>
      <c r="I29" s="18">
        <f>+Tabla15793[[#This Row],[Física 
(E)]]/Tabla15793[[#This Row],[Física
(C)]]</f>
        <v>1.0148351648351648</v>
      </c>
      <c r="J29" s="19">
        <f>+Tabla15793[[#This Row],[Financiera 
 (F)]]/Tabla15793[[#This Row],[Financiera
(D)]]</f>
        <v>1</v>
      </c>
      <c r="K29" s="45">
        <f>(Tabla15793[[#This Row],[Física 
(E)]]/Tabla15793[[#This Row],[Física
(C)]])-1</f>
        <v>1.4835164835164782E-2</v>
      </c>
      <c r="L29" s="46">
        <f>(Tabla15793[[#This Row],[Financiera 
 (F)]]/Tabla15793[[#This Row],[Financiera
(D)]])-1</f>
        <v>0</v>
      </c>
    </row>
    <row r="30" spans="1:12" ht="55.5" customHeight="1" x14ac:dyDescent="0.3">
      <c r="A30" s="13" t="s">
        <v>74</v>
      </c>
      <c r="B30" s="14" t="s">
        <v>75</v>
      </c>
      <c r="C30" s="33">
        <v>12</v>
      </c>
      <c r="D30" s="34">
        <v>8251753</v>
      </c>
      <c r="E30" s="49">
        <v>3</v>
      </c>
      <c r="F30" s="49">
        <v>2062938.25</v>
      </c>
      <c r="G30" s="50">
        <v>3</v>
      </c>
      <c r="H30" s="51">
        <v>1962938.19</v>
      </c>
      <c r="I30" s="18">
        <f>+Tabla15793[[#This Row],[Física 
(E)]]/Tabla15793[[#This Row],[Física
(C)]]</f>
        <v>1</v>
      </c>
      <c r="J30" s="19">
        <f>+Tabla15793[[#This Row],[Financiera 
 (F)]]/Tabla15793[[#This Row],[Financiera
(D)]]</f>
        <v>0.95152542253748984</v>
      </c>
      <c r="K30" s="45">
        <f>(Tabla15793[[#This Row],[Física 
(E)]]/Tabla15793[[#This Row],[Física
(C)]])-1</f>
        <v>0</v>
      </c>
      <c r="L30" s="46">
        <f>(Tabla15793[[#This Row],[Financiera 
 (F)]]/Tabla15793[[#This Row],[Financiera
(D)]])-1</f>
        <v>-4.847457746251016E-2</v>
      </c>
    </row>
    <row r="31" spans="1:12" ht="66.900000000000006" customHeight="1" x14ac:dyDescent="0.3">
      <c r="A31" s="13" t="s">
        <v>76</v>
      </c>
      <c r="B31" s="32" t="s">
        <v>77</v>
      </c>
      <c r="C31" s="33">
        <v>263948</v>
      </c>
      <c r="D31" s="16">
        <v>1055297153.8162301</v>
      </c>
      <c r="E31" s="49">
        <v>67883</v>
      </c>
      <c r="F31" s="47">
        <v>271404733.86000001</v>
      </c>
      <c r="G31" s="54">
        <v>62628</v>
      </c>
      <c r="H31" s="51">
        <v>276167624.91000003</v>
      </c>
      <c r="I31" s="56">
        <f>+Tabla15793[[#This Row],[Física 
(E)]]/Tabla15793[[#This Row],[Física
(C)]]</f>
        <v>0.92258739301445136</v>
      </c>
      <c r="J31" s="19">
        <f>+Tabla15793[[#This Row],[Financiera 
 (F)]]/Tabla15793[[#This Row],[Financiera
(D)]]</f>
        <v>1.0175490345443159</v>
      </c>
      <c r="K31" s="45">
        <f>(Tabla15793[[#This Row],[Física 
(E)]]/Tabla15793[[#This Row],[Física
(C)]])-1</f>
        <v>-7.7412606985548638E-2</v>
      </c>
      <c r="L31" s="46">
        <f>(Tabla15793[[#This Row],[Financiera 
 (F)]]/Tabla15793[[#This Row],[Financiera
(D)]])-1</f>
        <v>1.7549034544315889E-2</v>
      </c>
    </row>
    <row r="32" spans="1:12" ht="18.75" customHeight="1" x14ac:dyDescent="0.3">
      <c r="A32" s="65" t="s">
        <v>28</v>
      </c>
      <c r="B32" s="66"/>
      <c r="C32" s="66"/>
      <c r="D32" s="66"/>
      <c r="E32" s="66"/>
      <c r="F32" s="66"/>
      <c r="G32" s="66"/>
      <c r="H32" s="66"/>
      <c r="I32" s="66"/>
      <c r="J32" s="67"/>
    </row>
    <row r="33" spans="1:11" ht="48.75" customHeight="1" x14ac:dyDescent="0.3">
      <c r="A33" s="58" t="s">
        <v>29</v>
      </c>
      <c r="B33" s="59"/>
      <c r="C33" s="59"/>
      <c r="D33" s="59"/>
      <c r="E33" s="59"/>
      <c r="F33" s="59"/>
      <c r="G33" s="59"/>
      <c r="H33" s="59"/>
      <c r="I33" s="59"/>
      <c r="J33" s="60"/>
    </row>
    <row r="34" spans="1:11" x14ac:dyDescent="0.3">
      <c r="A34" s="20" t="s">
        <v>30</v>
      </c>
      <c r="B34" s="123" t="str">
        <f>+A29</f>
        <v>6761-Personas físicas y jurídicas reciben certificaciones aeronáuticas</v>
      </c>
      <c r="C34" s="124"/>
      <c r="D34" s="124"/>
      <c r="E34" s="124"/>
      <c r="F34" s="124"/>
      <c r="G34" s="124"/>
      <c r="H34" s="124"/>
      <c r="I34" s="124"/>
      <c r="J34" s="125"/>
    </row>
    <row r="35" spans="1:11" x14ac:dyDescent="0.3">
      <c r="A35" s="20" t="s">
        <v>31</v>
      </c>
      <c r="B35" s="124" t="s">
        <v>85</v>
      </c>
      <c r="C35" s="124"/>
      <c r="D35" s="124"/>
      <c r="E35" s="124"/>
      <c r="F35" s="124"/>
      <c r="G35" s="124"/>
      <c r="H35" s="124"/>
      <c r="I35" s="124"/>
      <c r="J35" s="125"/>
    </row>
    <row r="36" spans="1:11" x14ac:dyDescent="0.3">
      <c r="A36" s="20" t="s">
        <v>32</v>
      </c>
      <c r="B36" s="121" t="s">
        <v>84</v>
      </c>
      <c r="C36" s="121"/>
      <c r="D36" s="121"/>
      <c r="E36" s="121"/>
      <c r="F36" s="121"/>
      <c r="G36" s="121"/>
      <c r="H36" s="121"/>
      <c r="I36" s="121"/>
      <c r="J36" s="122"/>
    </row>
    <row r="37" spans="1:11" ht="39.6" customHeight="1" x14ac:dyDescent="0.3">
      <c r="A37" s="20" t="s">
        <v>33</v>
      </c>
      <c r="B37" s="121" t="s">
        <v>84</v>
      </c>
      <c r="C37" s="121"/>
      <c r="D37" s="121"/>
      <c r="E37" s="121"/>
      <c r="F37" s="121"/>
      <c r="G37" s="121"/>
      <c r="H37" s="121"/>
      <c r="I37" s="121"/>
      <c r="J37" s="122"/>
      <c r="K37" s="1"/>
    </row>
    <row r="38" spans="1:11" x14ac:dyDescent="0.3">
      <c r="A38" s="20" t="s">
        <v>30</v>
      </c>
      <c r="B38" s="124" t="str">
        <f>+A30</f>
        <v>7787-Operadores de aviación general participan del plan de fomento de la aviación general</v>
      </c>
      <c r="C38" s="124"/>
      <c r="D38" s="124"/>
      <c r="E38" s="124"/>
      <c r="F38" s="124"/>
      <c r="G38" s="124"/>
      <c r="H38" s="124"/>
      <c r="I38" s="124"/>
      <c r="J38" s="125"/>
    </row>
    <row r="39" spans="1:11" x14ac:dyDescent="0.3">
      <c r="A39" s="20" t="s">
        <v>31</v>
      </c>
      <c r="B39" s="124" t="s">
        <v>86</v>
      </c>
      <c r="C39" s="124"/>
      <c r="D39" s="124"/>
      <c r="E39" s="124"/>
      <c r="F39" s="124"/>
      <c r="G39" s="124"/>
      <c r="H39" s="124"/>
      <c r="I39" s="124"/>
      <c r="J39" s="125"/>
    </row>
    <row r="40" spans="1:11" x14ac:dyDescent="0.3">
      <c r="A40" s="20" t="s">
        <v>32</v>
      </c>
      <c r="B40" s="121" t="s">
        <v>84</v>
      </c>
      <c r="C40" s="121"/>
      <c r="D40" s="121"/>
      <c r="E40" s="121"/>
      <c r="F40" s="121"/>
      <c r="G40" s="121"/>
      <c r="H40" s="121"/>
      <c r="I40" s="121"/>
      <c r="J40" s="122"/>
    </row>
    <row r="41" spans="1:11" ht="39.6" customHeight="1" x14ac:dyDescent="0.3">
      <c r="A41" s="20" t="s">
        <v>33</v>
      </c>
      <c r="B41" s="121" t="s">
        <v>84</v>
      </c>
      <c r="C41" s="121"/>
      <c r="D41" s="121"/>
      <c r="E41" s="121"/>
      <c r="F41" s="121"/>
      <c r="G41" s="121"/>
      <c r="H41" s="121"/>
      <c r="I41" s="121"/>
      <c r="J41" s="122"/>
      <c r="K41" s="1"/>
    </row>
    <row r="42" spans="1:11" ht="27.75" customHeight="1" x14ac:dyDescent="0.3">
      <c r="A42" s="20" t="s">
        <v>30</v>
      </c>
      <c r="B42" s="124" t="str">
        <f>+A31</f>
        <v>7789-Usuarios del espacio aéreo dominicano reciben servicios de navegación aérea, garantizando la seguridad operacional</v>
      </c>
      <c r="C42" s="124"/>
      <c r="D42" s="124"/>
      <c r="E42" s="124"/>
      <c r="F42" s="124"/>
      <c r="G42" s="124"/>
      <c r="H42" s="124"/>
      <c r="I42" s="124"/>
      <c r="J42" s="125"/>
    </row>
    <row r="43" spans="1:11" ht="14.4" customHeight="1" x14ac:dyDescent="0.3">
      <c r="A43" s="20" t="s">
        <v>31</v>
      </c>
      <c r="B43" s="124" t="s">
        <v>88</v>
      </c>
      <c r="C43" s="124"/>
      <c r="D43" s="124"/>
      <c r="E43" s="124"/>
      <c r="F43" s="124"/>
      <c r="G43" s="124"/>
      <c r="H43" s="124"/>
      <c r="I43" s="124"/>
      <c r="J43" s="125"/>
    </row>
    <row r="44" spans="1:11" ht="30.75" customHeight="1" x14ac:dyDescent="0.3">
      <c r="A44" s="20" t="s">
        <v>32</v>
      </c>
      <c r="B44" s="121" t="s">
        <v>84</v>
      </c>
      <c r="C44" s="121"/>
      <c r="D44" s="121"/>
      <c r="E44" s="121"/>
      <c r="F44" s="121"/>
      <c r="G44" s="121"/>
      <c r="H44" s="121"/>
      <c r="I44" s="121"/>
      <c r="J44" s="122"/>
    </row>
    <row r="45" spans="1:11" ht="132" customHeight="1" x14ac:dyDescent="0.3">
      <c r="A45" s="20" t="s">
        <v>33</v>
      </c>
      <c r="B45" s="61" t="s">
        <v>99</v>
      </c>
      <c r="C45" s="61"/>
      <c r="D45" s="61"/>
      <c r="E45" s="61"/>
      <c r="F45" s="61"/>
      <c r="G45" s="61"/>
      <c r="H45" s="61"/>
      <c r="I45" s="61"/>
      <c r="J45" s="62"/>
    </row>
    <row r="46" spans="1:11" ht="15.6" x14ac:dyDescent="0.3">
      <c r="A46" s="65" t="s">
        <v>34</v>
      </c>
      <c r="B46" s="66"/>
      <c r="C46" s="66"/>
      <c r="D46" s="66"/>
      <c r="E46" s="66"/>
      <c r="F46" s="66"/>
      <c r="G46" s="66"/>
      <c r="H46" s="66"/>
      <c r="I46" s="66"/>
      <c r="J46" s="67"/>
    </row>
    <row r="47" spans="1:11" ht="15.6" x14ac:dyDescent="0.3">
      <c r="A47" s="68" t="s">
        <v>35</v>
      </c>
      <c r="B47" s="69"/>
      <c r="C47" s="69"/>
      <c r="D47" s="69"/>
      <c r="E47" s="69"/>
      <c r="F47" s="69"/>
      <c r="G47" s="69"/>
      <c r="H47" s="69"/>
      <c r="I47" s="69"/>
      <c r="J47" s="70"/>
    </row>
    <row r="48" spans="1:11" x14ac:dyDescent="0.3">
      <c r="A48" s="71" t="s">
        <v>41</v>
      </c>
      <c r="B48" s="72"/>
      <c r="C48" s="72"/>
      <c r="D48" s="72"/>
      <c r="E48" s="72"/>
      <c r="F48" s="72"/>
      <c r="G48" s="72"/>
      <c r="H48" s="72"/>
      <c r="I48" s="72"/>
      <c r="J48" s="73"/>
    </row>
    <row r="49" spans="1:12" x14ac:dyDescent="0.3">
      <c r="A49" s="26"/>
      <c r="B49" s="26"/>
      <c r="C49" s="26"/>
      <c r="D49" s="26"/>
      <c r="E49" s="26"/>
      <c r="F49" s="26"/>
      <c r="G49" s="26"/>
      <c r="H49" s="26"/>
      <c r="I49" s="26"/>
      <c r="J49" s="26"/>
    </row>
    <row r="50" spans="1:12" x14ac:dyDescent="0.3">
      <c r="A50" s="74" t="s">
        <v>42</v>
      </c>
      <c r="B50" s="74"/>
      <c r="C50" s="74"/>
      <c r="D50" s="74"/>
      <c r="E50" s="74"/>
      <c r="F50" s="74"/>
      <c r="G50" s="74"/>
      <c r="H50" s="74"/>
      <c r="I50" s="74"/>
      <c r="J50" s="74"/>
    </row>
    <row r="52" spans="1:12" x14ac:dyDescent="0.3">
      <c r="A52" s="29" t="s">
        <v>51</v>
      </c>
      <c r="B52" s="30">
        <f>+A25</f>
        <v>1210049350.5421288</v>
      </c>
      <c r="F52"/>
      <c r="G52" s="127"/>
      <c r="H52" s="127"/>
      <c r="I52" s="127"/>
      <c r="J52" s="127"/>
    </row>
    <row r="53" spans="1:12" x14ac:dyDescent="0.3">
      <c r="A53" s="29" t="s">
        <v>52</v>
      </c>
      <c r="B53" s="30">
        <f>+C25</f>
        <v>1210049350.5462301</v>
      </c>
      <c r="G53" s="126"/>
      <c r="H53" s="126"/>
      <c r="I53" s="126"/>
      <c r="J53" s="126"/>
    </row>
    <row r="54" spans="1:12" ht="15" customHeight="1" x14ac:dyDescent="0.3">
      <c r="A54" s="29" t="s">
        <v>54</v>
      </c>
      <c r="B54" s="30">
        <f>+F25</f>
        <v>1210049350.7900002</v>
      </c>
      <c r="H54" s="127" t="s">
        <v>94</v>
      </c>
      <c r="I54" s="127"/>
      <c r="J54" s="127"/>
      <c r="K54" s="127"/>
    </row>
    <row r="55" spans="1:12" ht="15" customHeight="1" x14ac:dyDescent="0.3">
      <c r="A55" s="42"/>
      <c r="B55" s="43"/>
      <c r="F55" s="41"/>
      <c r="G55" s="41"/>
      <c r="H55" s="57" t="s">
        <v>95</v>
      </c>
      <c r="I55" s="57"/>
      <c r="J55" s="57"/>
      <c r="K55" s="57"/>
      <c r="L55" s="41"/>
    </row>
    <row r="56" spans="1:12" ht="15" customHeight="1" x14ac:dyDescent="0.3">
      <c r="A56" s="42"/>
      <c r="B56" s="43"/>
      <c r="E56"/>
      <c r="F56"/>
      <c r="G56"/>
      <c r="H56"/>
      <c r="I56"/>
      <c r="J56"/>
      <c r="K56"/>
    </row>
    <row r="57" spans="1:12" ht="14.4" customHeight="1" x14ac:dyDescent="0.3">
      <c r="A57" s="6" t="s">
        <v>98</v>
      </c>
      <c r="E57"/>
      <c r="F57"/>
      <c r="G57"/>
      <c r="H57"/>
      <c r="I57"/>
      <c r="J57"/>
      <c r="K57"/>
    </row>
  </sheetData>
  <mergeCells count="60">
    <mergeCell ref="G53:J53"/>
    <mergeCell ref="H54:K54"/>
    <mergeCell ref="H55:K55"/>
    <mergeCell ref="B45:J45"/>
    <mergeCell ref="A46:J46"/>
    <mergeCell ref="A47:J47"/>
    <mergeCell ref="A48:J48"/>
    <mergeCell ref="A50:J50"/>
    <mergeCell ref="G52:J52"/>
    <mergeCell ref="B44:J44"/>
    <mergeCell ref="A33:J33"/>
    <mergeCell ref="B34:J34"/>
    <mergeCell ref="B35:J35"/>
    <mergeCell ref="B36:J36"/>
    <mergeCell ref="B37:J37"/>
    <mergeCell ref="B38:J38"/>
    <mergeCell ref="B39:J39"/>
    <mergeCell ref="B40:J40"/>
    <mergeCell ref="B41:J41"/>
    <mergeCell ref="B42:J42"/>
    <mergeCell ref="B43:J43"/>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howInputMessage="1" showErrorMessage="1" prompt="Monto presupuestado para el producto" sqref="D28:D31 E29:E31 F28:F29"/>
    <dataValidation allowBlank="1" showInputMessage="1" showErrorMessage="1" prompt="Meta anual del indicador" sqref="E28 C28:C31"/>
    <dataValidation allowBlank="1" showInputMessage="1" showErrorMessage="1" prompt="¿En qué consiste el programa?" sqref="B19:J19"/>
    <dataValidation allowBlank="1" showInputMessage="1" showErrorMessage="1" prompt="Presupuesto del programa" sqref="F25 A25:C25"/>
    <dataValidation allowBlank="1" showInputMessage="1" showErrorMessage="1" prompt="Oportunidades de mejora identificadas" sqref="A48:J49"/>
    <dataValidation allowBlank="1" showInputMessage="1" showErrorMessage="1" prompt="De existir desvío, explicar razones." sqref="B37:J45"/>
    <dataValidation allowBlank="1" showInputMessage="1" showErrorMessage="1" prompt="1. Describir lo plasmado en el presupuesto_x000a_2. Describir lo alcanzado en términos financieros y de producción " sqref="B40:J40 B36:J36 B44:J44"/>
    <dataValidation allowBlank="1" showInputMessage="1" showErrorMessage="1" prompt="¿En qué consiste el producto? su objetivo" sqref="B39:J39 B35:J35 B43:J43"/>
    <dataValidation allowBlank="1" showInputMessage="1" showErrorMessage="1" prompt="Nombre del producto" sqref="B38:J38 B34:J34 B42:J42"/>
    <dataValidation allowBlank="1" showInputMessage="1" showErrorMessage="1" prompt="¿A quién va dirigido el programa?, ¿qué característica tiene esta población que requiere ser beneficiada?" sqref="B20:J20"/>
    <dataValidation allowBlank="1" showInputMessage="1" prompt="Nombre del capítulo" sqref="B8:J10"/>
    <dataValidation allowBlank="1" sqref="A8"/>
    <dataValidation allowBlank="1" showInputMessage="1" showErrorMessage="1" prompt="Monto ejecutado en el trimestre" sqref="F30:F31 H28:H29 H31"/>
    <dataValidation allowBlank="1" showInputMessage="1" showErrorMessage="1" prompt="Meta alcanzada en el trimestre" sqref="G28:G31"/>
    <dataValidation allowBlank="1" showInputMessage="1" showErrorMessage="1" prompt="Nombre del indicador" sqref="B28:B31"/>
    <dataValidation allowBlank="1" showInputMessage="1" showErrorMessage="1" prompt="Nombre de cada producto" sqref="A28:A31"/>
  </dataValidations>
  <printOptions horizontalCentered="1" verticalCentered="1"/>
  <pageMargins left="0.7" right="0.7" top="0.75" bottom="0.75" header="0.3" footer="0.3"/>
  <pageSetup scale="49" orientation="portrait" r:id="rId1"/>
  <rowBreaks count="1" manualBreakCount="1">
    <brk id="31" max="9" man="1"/>
  </rowBreaks>
  <drawing r:id="rId2"/>
  <legacyDrawing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7"/>
  <sheetViews>
    <sheetView showGridLines="0" tabSelected="1" view="pageBreakPreview" zoomScaleNormal="100" zoomScaleSheetLayoutView="100" workbookViewId="0">
      <selection activeCell="B21" sqref="B21:J21"/>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5" width="12.6640625" style="6" customWidth="1"/>
    <col min="6" max="6" width="13.5546875" style="6" customWidth="1"/>
    <col min="7" max="7" width="12.6640625" style="6" customWidth="1"/>
    <col min="8" max="8" width="13.44140625" style="6" customWidth="1"/>
    <col min="9" max="10" width="12.6640625" style="6" customWidth="1"/>
    <col min="11" max="11" width="10.88671875" style="6" hidden="1" customWidth="1"/>
    <col min="12" max="12" width="10.88671875" hidden="1" customWidth="1"/>
  </cols>
  <sheetData>
    <row r="1" spans="1:11" ht="21.75" customHeight="1" thickBot="1" x14ac:dyDescent="0.35">
      <c r="A1" s="21"/>
      <c r="B1" s="97" t="s">
        <v>97</v>
      </c>
      <c r="C1" s="98"/>
      <c r="D1" s="98"/>
      <c r="E1" s="98"/>
      <c r="F1" s="98"/>
      <c r="G1" s="98"/>
      <c r="H1" s="98"/>
      <c r="I1" s="98"/>
      <c r="J1" s="99"/>
      <c r="K1" s="1"/>
    </row>
    <row r="2" spans="1:11" ht="21.6" thickBot="1" x14ac:dyDescent="0.35">
      <c r="A2" s="22"/>
      <c r="B2" s="100" t="s">
        <v>0</v>
      </c>
      <c r="C2" s="101"/>
      <c r="D2" s="100" t="s">
        <v>1</v>
      </c>
      <c r="E2" s="101"/>
      <c r="F2" s="101"/>
      <c r="G2" s="101"/>
      <c r="H2" s="102"/>
      <c r="I2" s="2" t="s">
        <v>2</v>
      </c>
      <c r="J2" s="3" t="s">
        <v>3</v>
      </c>
      <c r="K2" s="1"/>
    </row>
    <row r="3" spans="1:11" ht="20.25" customHeight="1" thickBot="1" x14ac:dyDescent="0.35">
      <c r="A3" s="23"/>
      <c r="B3" s="103" t="s">
        <v>4</v>
      </c>
      <c r="C3" s="104"/>
      <c r="D3" s="103"/>
      <c r="E3" s="104"/>
      <c r="F3" s="104"/>
      <c r="G3" s="104"/>
      <c r="H3" s="105"/>
      <c r="I3" s="27"/>
      <c r="J3" s="28"/>
      <c r="K3" s="1"/>
    </row>
    <row r="4" spans="1:11" ht="9" customHeight="1" x14ac:dyDescent="0.3">
      <c r="A4" s="106"/>
      <c r="B4" s="107"/>
      <c r="C4" s="107"/>
      <c r="D4" s="108"/>
      <c r="E4" s="108"/>
      <c r="F4" s="108"/>
      <c r="G4" s="108"/>
      <c r="H4" s="108"/>
      <c r="I4" s="107"/>
      <c r="J4" s="109"/>
      <c r="K4" s="1"/>
    </row>
    <row r="5" spans="1:11" ht="3" customHeight="1" x14ac:dyDescent="0.3">
      <c r="A5" s="110"/>
      <c r="B5" s="111"/>
      <c r="C5" s="111"/>
      <c r="D5" s="111"/>
      <c r="E5" s="111"/>
      <c r="F5" s="111"/>
      <c r="G5" s="111"/>
      <c r="H5" s="111"/>
      <c r="I5" s="111"/>
      <c r="J5" s="112"/>
      <c r="K5" s="1"/>
    </row>
    <row r="6" spans="1:11" ht="15.6" x14ac:dyDescent="0.3">
      <c r="A6" s="65" t="s">
        <v>5</v>
      </c>
      <c r="B6" s="66"/>
      <c r="C6" s="66"/>
      <c r="D6" s="66"/>
      <c r="E6" s="66"/>
      <c r="F6" s="66"/>
      <c r="G6" s="66"/>
      <c r="H6" s="66"/>
      <c r="I6" s="66"/>
      <c r="J6" s="67"/>
      <c r="K6" s="1"/>
    </row>
    <row r="7" spans="1:11" ht="15.6" x14ac:dyDescent="0.3">
      <c r="A7" s="58" t="s">
        <v>6</v>
      </c>
      <c r="B7" s="59"/>
      <c r="C7" s="59"/>
      <c r="D7" s="59"/>
      <c r="E7" s="59"/>
      <c r="F7" s="59"/>
      <c r="G7" s="59"/>
      <c r="H7" s="59"/>
      <c r="I7" s="59"/>
      <c r="J7" s="60"/>
      <c r="K7" s="1"/>
    </row>
    <row r="8" spans="1:11" x14ac:dyDescent="0.3">
      <c r="A8" s="4" t="s">
        <v>7</v>
      </c>
      <c r="B8" s="96" t="s">
        <v>62</v>
      </c>
      <c r="C8" s="96"/>
      <c r="D8" s="96"/>
      <c r="E8" s="96"/>
      <c r="F8" s="96"/>
      <c r="G8" s="96"/>
      <c r="H8" s="96"/>
      <c r="I8" s="96"/>
      <c r="J8" s="96"/>
      <c r="K8" s="1"/>
    </row>
    <row r="9" spans="1:11" ht="15" customHeight="1" x14ac:dyDescent="0.3">
      <c r="A9" s="24" t="s">
        <v>36</v>
      </c>
      <c r="B9" s="96" t="s">
        <v>63</v>
      </c>
      <c r="C9" s="96"/>
      <c r="D9" s="96"/>
      <c r="E9" s="96"/>
      <c r="F9" s="96"/>
      <c r="G9" s="96"/>
      <c r="H9" s="96"/>
      <c r="I9" s="96"/>
      <c r="J9" s="96"/>
      <c r="K9" s="1"/>
    </row>
    <row r="10" spans="1:11" x14ac:dyDescent="0.3">
      <c r="A10" s="24" t="s">
        <v>37</v>
      </c>
      <c r="B10" s="96" t="s">
        <v>64</v>
      </c>
      <c r="C10" s="96"/>
      <c r="D10" s="96"/>
      <c r="E10" s="96"/>
      <c r="F10" s="96"/>
      <c r="G10" s="96"/>
      <c r="H10" s="96"/>
      <c r="I10" s="96"/>
      <c r="J10" s="96"/>
      <c r="K10" s="1"/>
    </row>
    <row r="11" spans="1:11" ht="31.5" customHeight="1" x14ac:dyDescent="0.3">
      <c r="A11" s="4" t="s">
        <v>8</v>
      </c>
      <c r="B11" s="92" t="s">
        <v>65</v>
      </c>
      <c r="C11" s="92"/>
      <c r="D11" s="92"/>
      <c r="E11" s="92"/>
      <c r="F11" s="92"/>
      <c r="G11" s="92"/>
      <c r="H11" s="92"/>
      <c r="I11" s="92"/>
      <c r="J11" s="92"/>
    </row>
    <row r="12" spans="1:11" ht="27.75" customHeight="1" x14ac:dyDescent="0.3">
      <c r="A12" s="4" t="s">
        <v>9</v>
      </c>
      <c r="B12" s="92" t="s">
        <v>66</v>
      </c>
      <c r="C12" s="92"/>
      <c r="D12" s="92"/>
      <c r="E12" s="92"/>
      <c r="F12" s="92"/>
      <c r="G12" s="92"/>
      <c r="H12" s="92"/>
      <c r="I12" s="92"/>
      <c r="J12" s="92"/>
    </row>
    <row r="13" spans="1:11" ht="15.6" x14ac:dyDescent="0.3">
      <c r="A13" s="65" t="s">
        <v>10</v>
      </c>
      <c r="B13" s="66"/>
      <c r="C13" s="66"/>
      <c r="D13" s="66"/>
      <c r="E13" s="66"/>
      <c r="F13" s="66"/>
      <c r="G13" s="66"/>
      <c r="H13" s="66"/>
      <c r="I13" s="66"/>
      <c r="J13" s="67"/>
    </row>
    <row r="14" spans="1:11" x14ac:dyDescent="0.3">
      <c r="A14" s="4" t="s">
        <v>11</v>
      </c>
      <c r="B14" s="25">
        <v>4</v>
      </c>
      <c r="C14" s="93" t="str">
        <f>IFERROR(VLOOKUP(B14,'[1]Validacion datos'!A2:B5,2,FALSE),"")</f>
        <v>DESARROLLO SOSTENIBLE</v>
      </c>
      <c r="D14" s="93"/>
      <c r="E14" s="93"/>
      <c r="F14" s="93"/>
      <c r="G14" s="93"/>
      <c r="H14" s="93"/>
      <c r="I14" s="93"/>
      <c r="J14" s="93"/>
    </row>
    <row r="15" spans="1:11" x14ac:dyDescent="0.3">
      <c r="A15" s="4" t="s">
        <v>12</v>
      </c>
      <c r="B15" s="7">
        <v>4.3</v>
      </c>
      <c r="C15" s="93" t="str">
        <f>IFERROR(VLOOKUP(B15,'[1]Validacion datos'!A8:B26,2,FALSE),"")</f>
        <v>Adecuada adaptación al cambio climático</v>
      </c>
      <c r="D15" s="93"/>
      <c r="E15" s="93"/>
      <c r="F15" s="93"/>
      <c r="G15" s="93"/>
      <c r="H15" s="93"/>
      <c r="I15" s="93"/>
      <c r="J15" s="93"/>
    </row>
    <row r="16" spans="1:11" ht="25.5" customHeight="1" x14ac:dyDescent="0.3">
      <c r="A16" s="4" t="s">
        <v>13</v>
      </c>
      <c r="B16" s="8" t="s">
        <v>78</v>
      </c>
      <c r="C16" s="93" t="str">
        <f>IFERROR(VLOOKUP(B16,'[1]Validacion datos'!D8:E64,2,FALSE),"")</f>
        <v>Reducir la vulnerabilidad, avanzar en la adaptación a los efectos del cambio climático y contribuir a la mitigación de sus causas</v>
      </c>
      <c r="D16" s="93"/>
      <c r="E16" s="93"/>
      <c r="F16" s="93"/>
      <c r="G16" s="93"/>
      <c r="H16" s="93"/>
      <c r="I16" s="93"/>
      <c r="J16" s="93"/>
    </row>
    <row r="17" spans="1:12" ht="15.6" x14ac:dyDescent="0.3">
      <c r="A17" s="65" t="s">
        <v>14</v>
      </c>
      <c r="B17" s="66"/>
      <c r="C17" s="66"/>
      <c r="D17" s="66"/>
      <c r="E17" s="66"/>
      <c r="F17" s="66"/>
      <c r="G17" s="66"/>
      <c r="H17" s="66"/>
      <c r="I17" s="66"/>
      <c r="J17" s="67"/>
    </row>
    <row r="18" spans="1:12" x14ac:dyDescent="0.3">
      <c r="A18" s="4" t="s">
        <v>15</v>
      </c>
      <c r="B18" s="128" t="s">
        <v>68</v>
      </c>
      <c r="C18" s="128"/>
      <c r="D18" s="128"/>
      <c r="E18" s="128"/>
      <c r="F18" s="128"/>
      <c r="G18" s="128"/>
      <c r="H18" s="128"/>
      <c r="I18" s="128"/>
      <c r="J18" s="129"/>
    </row>
    <row r="19" spans="1:12" ht="30" customHeight="1" x14ac:dyDescent="0.3">
      <c r="A19" s="9" t="s">
        <v>16</v>
      </c>
      <c r="B19" s="94" t="s">
        <v>69</v>
      </c>
      <c r="C19" s="94"/>
      <c r="D19" s="94"/>
      <c r="E19" s="94"/>
      <c r="F19" s="94"/>
      <c r="G19" s="94"/>
      <c r="H19" s="94"/>
      <c r="I19" s="94"/>
      <c r="J19" s="95"/>
    </row>
    <row r="20" spans="1:12" x14ac:dyDescent="0.3">
      <c r="A20" s="9" t="s">
        <v>17</v>
      </c>
      <c r="B20" s="94" t="s">
        <v>70</v>
      </c>
      <c r="C20" s="94"/>
      <c r="D20" s="94"/>
      <c r="E20" s="94"/>
      <c r="F20" s="94"/>
      <c r="G20" s="94"/>
      <c r="H20" s="94"/>
      <c r="I20" s="94"/>
      <c r="J20" s="95"/>
    </row>
    <row r="21" spans="1:12" ht="32.4" customHeight="1" x14ac:dyDescent="0.3">
      <c r="A21" s="9" t="s">
        <v>38</v>
      </c>
      <c r="B21" s="94" t="s">
        <v>100</v>
      </c>
      <c r="C21" s="94"/>
      <c r="D21" s="94"/>
      <c r="E21" s="94"/>
      <c r="F21" s="94"/>
      <c r="G21" s="94"/>
      <c r="H21" s="94"/>
      <c r="I21" s="94"/>
      <c r="J21" s="95"/>
      <c r="K21" s="1"/>
    </row>
    <row r="22" spans="1:12" ht="15.6" x14ac:dyDescent="0.3">
      <c r="A22" s="65" t="s">
        <v>18</v>
      </c>
      <c r="B22" s="66"/>
      <c r="C22" s="66"/>
      <c r="D22" s="66"/>
      <c r="E22" s="66"/>
      <c r="F22" s="66"/>
      <c r="G22" s="66"/>
      <c r="H22" s="66"/>
      <c r="I22" s="66"/>
      <c r="J22" s="67"/>
    </row>
    <row r="23" spans="1:12" ht="15.6" x14ac:dyDescent="0.3">
      <c r="A23" s="58" t="s">
        <v>19</v>
      </c>
      <c r="B23" s="59"/>
      <c r="C23" s="59"/>
      <c r="D23" s="59"/>
      <c r="E23" s="59"/>
      <c r="F23" s="59"/>
      <c r="G23" s="59"/>
      <c r="H23" s="59"/>
      <c r="I23" s="59"/>
      <c r="J23" s="60"/>
      <c r="K23" s="1"/>
    </row>
    <row r="24" spans="1:12" ht="15" customHeight="1" x14ac:dyDescent="0.3">
      <c r="A24" s="77" t="s">
        <v>20</v>
      </c>
      <c r="B24" s="78"/>
      <c r="C24" s="79" t="s">
        <v>21</v>
      </c>
      <c r="D24" s="80"/>
      <c r="E24" s="80"/>
      <c r="F24" s="80" t="s">
        <v>22</v>
      </c>
      <c r="G24" s="80"/>
      <c r="H24" s="78"/>
      <c r="I24" s="79" t="s">
        <v>23</v>
      </c>
      <c r="J24" s="81"/>
    </row>
    <row r="25" spans="1:12" x14ac:dyDescent="0.3">
      <c r="A25" s="130">
        <v>15000000</v>
      </c>
      <c r="B25" s="86"/>
      <c r="C25" s="84" cm="1">
        <f t="array" ref="C25">+Tabla136825[Financiera
(B)]</f>
        <v>15000000</v>
      </c>
      <c r="D25" s="85"/>
      <c r="E25" s="86"/>
      <c r="F25" s="84" cm="1">
        <f t="array" ref="F25">11162500+Tabla136825[Financiera 
 (F)]</f>
        <v>15000000</v>
      </c>
      <c r="G25" s="85"/>
      <c r="H25" s="86"/>
      <c r="I25" s="131">
        <f>+IF(F25&gt;0,F25/C25,0)</f>
        <v>1</v>
      </c>
      <c r="J25" s="132"/>
    </row>
    <row r="26" spans="1:12" ht="15.6" x14ac:dyDescent="0.3">
      <c r="A26" s="58" t="s">
        <v>24</v>
      </c>
      <c r="B26" s="59"/>
      <c r="C26" s="59"/>
      <c r="D26" s="59"/>
      <c r="E26" s="59"/>
      <c r="F26" s="59"/>
      <c r="G26" s="59"/>
      <c r="H26" s="59"/>
      <c r="I26" s="59"/>
      <c r="J26" s="60"/>
      <c r="K26" s="1"/>
    </row>
    <row r="27" spans="1:12" x14ac:dyDescent="0.3">
      <c r="A27" s="5"/>
      <c r="B27"/>
      <c r="C27" s="89" t="s">
        <v>49</v>
      </c>
      <c r="D27" s="90"/>
      <c r="E27" s="89" t="s">
        <v>92</v>
      </c>
      <c r="F27" s="90"/>
      <c r="G27" s="89" t="s">
        <v>93</v>
      </c>
      <c r="H27" s="89"/>
      <c r="I27" s="89" t="s">
        <v>25</v>
      </c>
      <c r="J27" s="91"/>
    </row>
    <row r="28" spans="1:12" ht="41.4" x14ac:dyDescent="0.3">
      <c r="A28" s="10" t="s">
        <v>26</v>
      </c>
      <c r="B28" s="11" t="s">
        <v>27</v>
      </c>
      <c r="C28" s="11" t="s">
        <v>39</v>
      </c>
      <c r="D28" s="11" t="s">
        <v>40</v>
      </c>
      <c r="E28" s="11" t="s">
        <v>43</v>
      </c>
      <c r="F28" s="11" t="s">
        <v>44</v>
      </c>
      <c r="G28" s="11" t="s">
        <v>45</v>
      </c>
      <c r="H28" s="11" t="s">
        <v>46</v>
      </c>
      <c r="I28" s="11" t="s">
        <v>47</v>
      </c>
      <c r="J28" s="12" t="s">
        <v>48</v>
      </c>
      <c r="K28" s="40" t="s">
        <v>81</v>
      </c>
      <c r="L28" s="40" t="s">
        <v>82</v>
      </c>
    </row>
    <row r="29" spans="1:12" ht="78" customHeight="1" x14ac:dyDescent="0.3">
      <c r="A29" s="13" t="s">
        <v>79</v>
      </c>
      <c r="B29" s="14" t="s">
        <v>80</v>
      </c>
      <c r="C29" s="15">
        <v>12</v>
      </c>
      <c r="D29" s="16">
        <v>15000000</v>
      </c>
      <c r="E29" s="47">
        <v>3</v>
      </c>
      <c r="F29" s="47">
        <v>3750000</v>
      </c>
      <c r="G29" s="48">
        <v>3</v>
      </c>
      <c r="H29" s="47">
        <v>3837500</v>
      </c>
      <c r="I29" s="18">
        <f>+Tabla136825[Física 
(E)]/Tabla136825[Física
(C)]</f>
        <v>1</v>
      </c>
      <c r="J29" s="55">
        <f>+Tabla136825[Financiera 
 (F)]/Tabla136825[Financiera
(D)]</f>
        <v>1.0233333333333334</v>
      </c>
      <c r="K29" s="39">
        <f>Tabla136825[[#This Row],[Física 
(E)]]/Tabla136825[[#This Row],[Física
(C)]]-1</f>
        <v>0</v>
      </c>
      <c r="L29" s="39">
        <f>Tabla136825[[#This Row],[Financiera 
 (F)]]/Tabla136825[[#This Row],[Financiera
(D)]]-1</f>
        <v>2.3333333333333428E-2</v>
      </c>
    </row>
    <row r="30" spans="1:12" ht="18.75" customHeight="1" x14ac:dyDescent="0.3">
      <c r="A30" s="65" t="s">
        <v>28</v>
      </c>
      <c r="B30" s="66"/>
      <c r="C30" s="66"/>
      <c r="D30" s="66"/>
      <c r="E30" s="66"/>
      <c r="F30" s="66"/>
      <c r="G30" s="66"/>
      <c r="H30" s="66"/>
      <c r="I30" s="66"/>
      <c r="J30" s="67"/>
    </row>
    <row r="31" spans="1:12" ht="48.75" customHeight="1" x14ac:dyDescent="0.3">
      <c r="A31" s="58" t="s">
        <v>29</v>
      </c>
      <c r="B31" s="59"/>
      <c r="C31" s="59"/>
      <c r="D31" s="59"/>
      <c r="E31" s="59"/>
      <c r="F31" s="59"/>
      <c r="G31" s="59"/>
      <c r="H31" s="59"/>
      <c r="I31" s="59"/>
      <c r="J31" s="60"/>
    </row>
    <row r="32" spans="1:12" x14ac:dyDescent="0.3">
      <c r="A32" s="20" t="s">
        <v>30</v>
      </c>
      <c r="B32" s="94" t="str" cm="1">
        <f t="array" ref="B32">+Tabla136825[Producto]</f>
        <v>7788-Operadores aéreos participan en el plan de reducción de CO2 mediante la implementación de un esquema de compensaciones de emisiones</v>
      </c>
      <c r="C32" s="94"/>
      <c r="D32" s="94"/>
      <c r="E32" s="94"/>
      <c r="F32" s="94"/>
      <c r="G32" s="94"/>
      <c r="H32" s="94"/>
      <c r="I32" s="94"/>
      <c r="J32" s="95"/>
    </row>
    <row r="33" spans="1:11" x14ac:dyDescent="0.3">
      <c r="A33" s="20" t="s">
        <v>31</v>
      </c>
      <c r="B33" s="94" t="s">
        <v>87</v>
      </c>
      <c r="C33" s="94"/>
      <c r="D33" s="94"/>
      <c r="E33" s="94"/>
      <c r="F33" s="94"/>
      <c r="G33" s="94"/>
      <c r="H33" s="94"/>
      <c r="I33" s="94"/>
      <c r="J33" s="95"/>
    </row>
    <row r="34" spans="1:11" x14ac:dyDescent="0.3">
      <c r="A34" s="20" t="s">
        <v>32</v>
      </c>
      <c r="B34" s="61" t="s">
        <v>84</v>
      </c>
      <c r="C34" s="61"/>
      <c r="D34" s="61"/>
      <c r="E34" s="61"/>
      <c r="F34" s="61"/>
      <c r="G34" s="61"/>
      <c r="H34" s="61"/>
      <c r="I34" s="61"/>
      <c r="J34" s="62"/>
    </row>
    <row r="35" spans="1:11" ht="28.8" x14ac:dyDescent="0.3">
      <c r="A35" s="20" t="s">
        <v>33</v>
      </c>
      <c r="B35" s="61" t="s">
        <v>84</v>
      </c>
      <c r="C35" s="61"/>
      <c r="D35" s="61"/>
      <c r="E35" s="61"/>
      <c r="F35" s="61"/>
      <c r="G35" s="61"/>
      <c r="H35" s="61"/>
      <c r="I35" s="61"/>
      <c r="J35" s="62"/>
      <c r="K35" s="1"/>
    </row>
    <row r="36" spans="1:11" ht="27.75" customHeight="1" x14ac:dyDescent="0.3">
      <c r="A36" s="65" t="s">
        <v>34</v>
      </c>
      <c r="B36" s="66"/>
      <c r="C36" s="66"/>
      <c r="D36" s="66"/>
      <c r="E36" s="66"/>
      <c r="F36" s="66"/>
      <c r="G36" s="66"/>
      <c r="H36" s="66"/>
      <c r="I36" s="66"/>
      <c r="J36" s="67"/>
    </row>
    <row r="37" spans="1:11" ht="15.6" x14ac:dyDescent="0.3">
      <c r="A37" s="68" t="s">
        <v>35</v>
      </c>
      <c r="B37" s="69"/>
      <c r="C37" s="69"/>
      <c r="D37" s="69"/>
      <c r="E37" s="69"/>
      <c r="F37" s="69"/>
      <c r="G37" s="69"/>
      <c r="H37" s="69"/>
      <c r="I37" s="69"/>
      <c r="J37" s="70"/>
    </row>
    <row r="38" spans="1:11" ht="30.75" customHeight="1" x14ac:dyDescent="0.3">
      <c r="A38" s="71" t="s">
        <v>83</v>
      </c>
      <c r="B38" s="72"/>
      <c r="C38" s="72"/>
      <c r="D38" s="72"/>
      <c r="E38" s="72"/>
      <c r="F38" s="72"/>
      <c r="G38" s="72"/>
      <c r="H38" s="72"/>
      <c r="I38" s="72"/>
      <c r="J38" s="73"/>
    </row>
    <row r="39" spans="1:11" x14ac:dyDescent="0.3">
      <c r="A39" s="26"/>
      <c r="B39" s="26"/>
      <c r="C39" s="26"/>
      <c r="D39" s="26"/>
      <c r="E39" s="26"/>
      <c r="F39" s="26"/>
      <c r="G39" s="26"/>
      <c r="H39" s="26"/>
      <c r="I39" s="26"/>
      <c r="J39" s="26"/>
    </row>
    <row r="40" spans="1:11" x14ac:dyDescent="0.3">
      <c r="A40" s="74" t="s">
        <v>42</v>
      </c>
      <c r="B40" s="74"/>
      <c r="C40" s="74"/>
      <c r="D40" s="74"/>
      <c r="E40" s="74"/>
      <c r="F40" s="74"/>
      <c r="G40" s="74"/>
      <c r="H40" s="74"/>
      <c r="I40" s="74"/>
      <c r="J40" s="74"/>
    </row>
    <row r="41" spans="1:11" x14ac:dyDescent="0.3">
      <c r="A41" s="53"/>
      <c r="B41" s="53"/>
      <c r="C41" s="53"/>
      <c r="D41" s="53"/>
      <c r="E41" s="53"/>
      <c r="F41" s="53"/>
      <c r="G41" s="53"/>
      <c r="H41" s="53"/>
      <c r="I41" s="53"/>
      <c r="J41" s="53"/>
    </row>
    <row r="42" spans="1:11" x14ac:dyDescent="0.3">
      <c r="A42" s="29" t="s">
        <v>51</v>
      </c>
      <c r="B42" s="30">
        <f>+A25</f>
        <v>15000000</v>
      </c>
      <c r="C42" s="53"/>
      <c r="D42" s="53"/>
      <c r="E42" s="53"/>
      <c r="F42" s="53"/>
      <c r="G42"/>
      <c r="H42" s="53"/>
      <c r="I42" s="53"/>
      <c r="J42" s="53"/>
    </row>
    <row r="43" spans="1:11" x14ac:dyDescent="0.3">
      <c r="A43" s="29" t="s">
        <v>52</v>
      </c>
      <c r="B43" s="30">
        <f>+C25</f>
        <v>15000000</v>
      </c>
      <c r="G43" s="127" t="s">
        <v>94</v>
      </c>
      <c r="H43" s="127"/>
      <c r="I43" s="127"/>
      <c r="J43" s="127"/>
    </row>
    <row r="44" spans="1:11" x14ac:dyDescent="0.3">
      <c r="A44" s="29" t="s">
        <v>54</v>
      </c>
      <c r="B44" s="30">
        <f>+F25</f>
        <v>15000000</v>
      </c>
      <c r="G44" s="57" t="s">
        <v>95</v>
      </c>
      <c r="H44" s="57"/>
      <c r="I44" s="57"/>
      <c r="J44" s="57"/>
    </row>
    <row r="45" spans="1:11" x14ac:dyDescent="0.3">
      <c r="G45" s="57"/>
      <c r="H45" s="57"/>
      <c r="I45" s="57"/>
      <c r="J45" s="57"/>
    </row>
    <row r="46" spans="1:11" x14ac:dyDescent="0.3">
      <c r="A46" s="6" t="s">
        <v>98</v>
      </c>
      <c r="E46"/>
      <c r="F46"/>
      <c r="G46"/>
      <c r="H46"/>
      <c r="I46"/>
      <c r="J46"/>
      <c r="K46"/>
    </row>
    <row r="47" spans="1:11" x14ac:dyDescent="0.3">
      <c r="E47"/>
      <c r="F47"/>
      <c r="G47"/>
      <c r="H47"/>
      <c r="I47"/>
      <c r="J47"/>
      <c r="K47"/>
    </row>
  </sheetData>
  <mergeCells count="51">
    <mergeCell ref="G45:J45"/>
    <mergeCell ref="A31:J31"/>
    <mergeCell ref="B32:J32"/>
    <mergeCell ref="B33:J33"/>
    <mergeCell ref="B34:J34"/>
    <mergeCell ref="B35:J35"/>
    <mergeCell ref="A36:J36"/>
    <mergeCell ref="A37:J37"/>
    <mergeCell ref="A38:J38"/>
    <mergeCell ref="A40:J40"/>
    <mergeCell ref="G43:J43"/>
    <mergeCell ref="G44:J44"/>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conditionalFormatting sqref="K29:L29">
    <cfRule type="cellIs" dxfId="17" priority="1" operator="notBetween">
      <formula>-0.05</formula>
      <formula>0.05</formula>
    </cfRule>
  </conditionalFormatting>
  <dataValidations count="16">
    <dataValidation allowBlank="1" showInputMessage="1" showErrorMessage="1" prompt="Presupuesto del programa" sqref="A25:C25 F25"/>
    <dataValidation allowBlank="1" showInputMessage="1" showErrorMessage="1" prompt="Nombre del producto" sqref="B32:J32"/>
    <dataValidation allowBlank="1" showInputMessage="1" showErrorMessage="1" prompt="Nombre de cada producto" sqref="A28:A29"/>
    <dataValidation allowBlank="1" showInputMessage="1" showErrorMessage="1" prompt="Nombre del indicador" sqref="B28:B29"/>
    <dataValidation allowBlank="1" showInputMessage="1" showErrorMessage="1" prompt="Meta alcanzada en el trimestre" sqref="G28:G29"/>
    <dataValidation allowBlank="1" showInputMessage="1" showErrorMessage="1" prompt="Monto ejecutado en el trimestre" sqref="H28:H29"/>
    <dataValidation allowBlank="1" sqref="A8"/>
    <dataValidation allowBlank="1" showInputMessage="1" prompt="Nombre del capítulo" sqref="B8:J10"/>
    <dataValidation allowBlank="1" showInputMessage="1" showErrorMessage="1" prompt="¿A quién va dirigido el programa?, ¿qué característica tiene esta población que requiere ser beneficiada?" sqref="B20:J20"/>
    <dataValidation allowBlank="1" showInputMessage="1" showErrorMessage="1" prompt="¿En qué consiste el producto? su objetivo" sqref="B33:J33"/>
    <dataValidation allowBlank="1" showInputMessage="1" showErrorMessage="1" prompt="1. Describir lo plasmado en el presupuesto_x000a_2. Describir lo alcanzado en términos financieros y de producción " sqref="B34:J34"/>
    <dataValidation allowBlank="1" showInputMessage="1" showErrorMessage="1" prompt="De existir desvío, explicar razones." sqref="B35:J35"/>
    <dataValidation allowBlank="1" showInputMessage="1" showErrorMessage="1" prompt="Oportunidades de mejora identificadas" sqref="A38:J39"/>
    <dataValidation allowBlank="1" showInputMessage="1" showErrorMessage="1" prompt="¿En qué consiste el programa?" sqref="B19:J19"/>
    <dataValidation allowBlank="1" showInputMessage="1" showErrorMessage="1" prompt="Meta anual del indicador" sqref="E28 C28:C29"/>
    <dataValidation allowBlank="1" showInputMessage="1" showErrorMessage="1" prompt="Monto presupuestado para el producto" sqref="F28 E29:F29 D28:D29"/>
  </dataValidations>
  <pageMargins left="0.7" right="0.7" top="0.75" bottom="0.75" header="0.3" footer="0.3"/>
  <pageSetup scale="63" fitToHeight="0"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ejemplo</vt:lpstr>
      <vt:lpstr>Trimestral E 3 oct-dic 2025</vt:lpstr>
      <vt:lpstr>Trimestral E4 Oct-dic 2025</vt:lpstr>
      <vt:lpstr>'Trimestral E 3 oct-dic 2025'!Área_de_impresión</vt:lpstr>
      <vt:lpstr>'Trimestral E4 Oct-dic 2025'!Área_de_impresión</vt:lpstr>
      <vt:lpstr>ejemplo!Print_Area</vt:lpstr>
      <vt:lpstr>'Trimestral E 3 oct-dic 2025'!Print_Area</vt:lpstr>
      <vt:lpstr>'Trimestral E4 Oct-dic 2025'!Print_Area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Anthony Alexander Nuñez Ferreiras</cp:lastModifiedBy>
  <cp:lastPrinted>2026-01-14T19:10:37Z</cp:lastPrinted>
  <dcterms:created xsi:type="dcterms:W3CDTF">2021-03-22T15:50:10Z</dcterms:created>
  <dcterms:modified xsi:type="dcterms:W3CDTF">2026-01-14T19:10:42Z</dcterms:modified>
</cp:coreProperties>
</file>