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28920" yWindow="-120" windowWidth="29040" windowHeight="15720"/>
  </bookViews>
  <sheets>
    <sheet name="NOVIEMBRE 2025" sheetId="3" r:id="rId1"/>
    <sheet name="Hoja1" sheetId="4" r:id="rId2"/>
  </sheets>
  <definedNames>
    <definedName name="_xlnm._FilterDatabase" localSheetId="0" hidden="1">'NOVIEMBRE 2025'!$U$4:$U$105</definedName>
    <definedName name="_xlnm.Print_Area" localSheetId="0">'NOVIEMBRE 2025'!$A$1:$S$118</definedName>
    <definedName name="_xlnm.Print_Titles" localSheetId="0">'NOVIEMBRE 2025'!$3:$4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4" l="1"/>
  <c r="Q38" i="3" l="1"/>
  <c r="S37" i="3" l="1"/>
  <c r="S27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7" i="3"/>
  <c r="S86" i="3"/>
  <c r="S85" i="3"/>
  <c r="S84" i="3"/>
  <c r="S83" i="3"/>
  <c r="S81" i="3"/>
  <c r="S80" i="3"/>
  <c r="S79" i="3"/>
  <c r="S78" i="3"/>
  <c r="S76" i="3"/>
  <c r="S75" i="3"/>
  <c r="S74" i="3"/>
  <c r="S73" i="3"/>
  <c r="S72" i="3"/>
  <c r="S71" i="3"/>
  <c r="S69" i="3"/>
  <c r="S67" i="3"/>
  <c r="S66" i="3"/>
  <c r="S65" i="3"/>
  <c r="S64" i="3"/>
  <c r="S63" i="3"/>
  <c r="S62" i="3"/>
  <c r="S61" i="3"/>
  <c r="S60" i="3"/>
  <c r="S59" i="3"/>
  <c r="S57" i="3"/>
  <c r="S56" i="3"/>
  <c r="S55" i="3"/>
  <c r="S54" i="3"/>
  <c r="S53" i="3"/>
  <c r="S52" i="3"/>
  <c r="S51" i="3"/>
  <c r="S50" i="3"/>
  <c r="S49" i="3"/>
  <c r="S47" i="3"/>
  <c r="S23" i="3"/>
  <c r="S22" i="3"/>
  <c r="S21" i="3"/>
  <c r="S20" i="3"/>
  <c r="S19" i="3"/>
  <c r="S18" i="3"/>
  <c r="S17" i="3"/>
  <c r="S16" i="3"/>
  <c r="S12" i="3"/>
  <c r="S11" i="3"/>
  <c r="S9" i="3"/>
  <c r="S8" i="3"/>
  <c r="S10" i="3"/>
  <c r="S13" i="3"/>
  <c r="S15" i="3"/>
  <c r="S25" i="3"/>
  <c r="P14" i="3"/>
  <c r="P70" i="3" l="1"/>
  <c r="E61" i="3"/>
  <c r="E36" i="3" l="1"/>
  <c r="F20" i="3" l="1"/>
  <c r="F46" i="3"/>
  <c r="F61" i="3"/>
  <c r="F62" i="3"/>
  <c r="G68" i="3" s="1"/>
  <c r="S68" i="3" s="1"/>
  <c r="F63" i="3"/>
  <c r="F64" i="3"/>
  <c r="F65" i="3"/>
  <c r="F66" i="3"/>
  <c r="F67" i="3"/>
  <c r="F68" i="3"/>
  <c r="F21" i="3"/>
  <c r="F28" i="3" l="1"/>
  <c r="O38" i="3" l="1"/>
  <c r="O70" i="3"/>
  <c r="F11" i="3"/>
  <c r="F10" i="3"/>
  <c r="F16" i="3" l="1"/>
  <c r="M38" i="3" l="1"/>
  <c r="K38" i="3" l="1"/>
  <c r="L38" i="3"/>
  <c r="S46" i="3"/>
  <c r="J38" i="3" l="1"/>
  <c r="I38" i="3" l="1"/>
  <c r="R82" i="3" l="1"/>
  <c r="S82" i="3" s="1"/>
  <c r="R77" i="3"/>
  <c r="S77" i="3" s="1"/>
  <c r="R70" i="3"/>
  <c r="F8" i="3" l="1"/>
  <c r="E6" i="3" l="1"/>
  <c r="E14" i="3"/>
  <c r="E26" i="3"/>
  <c r="E38" i="3"/>
  <c r="E48" i="3"/>
  <c r="E58" i="3"/>
  <c r="E70" i="3"/>
  <c r="E77" i="3"/>
  <c r="E82" i="3"/>
  <c r="E92" i="3"/>
  <c r="E88" i="3" l="1"/>
  <c r="E105" i="3" s="1"/>
  <c r="F17" i="3" l="1"/>
  <c r="F9" i="3"/>
  <c r="K70" i="3" l="1"/>
  <c r="I70" i="3" l="1"/>
  <c r="H70" i="3"/>
  <c r="G70" i="3"/>
  <c r="I48" i="3"/>
  <c r="H48" i="3"/>
  <c r="G48" i="3"/>
  <c r="S48" i="3" l="1"/>
  <c r="F104" i="3"/>
  <c r="F103" i="3"/>
  <c r="D97" i="3"/>
  <c r="F100" i="3"/>
  <c r="F99" i="3"/>
  <c r="F95" i="3"/>
  <c r="F94" i="3"/>
  <c r="D92" i="3"/>
  <c r="F85" i="3"/>
  <c r="F86" i="3"/>
  <c r="F84" i="3"/>
  <c r="D82" i="3"/>
  <c r="D77" i="3"/>
  <c r="F80" i="3"/>
  <c r="F79" i="3"/>
  <c r="F77" i="3" s="1"/>
  <c r="F73" i="3"/>
  <c r="F74" i="3"/>
  <c r="F75" i="3"/>
  <c r="F51" i="3"/>
  <c r="F52" i="3"/>
  <c r="F53" i="3"/>
  <c r="F54" i="3"/>
  <c r="F55" i="3"/>
  <c r="F56" i="3"/>
  <c r="F50" i="3"/>
  <c r="F41" i="3"/>
  <c r="F42" i="3"/>
  <c r="F43" i="3"/>
  <c r="F44" i="3"/>
  <c r="F45" i="3"/>
  <c r="F18" i="3"/>
  <c r="F19" i="3"/>
  <c r="F22" i="3"/>
  <c r="F23" i="3"/>
  <c r="F24" i="3"/>
  <c r="F12" i="3"/>
  <c r="F82" i="3" l="1"/>
  <c r="F92" i="3"/>
  <c r="F48" i="3"/>
  <c r="D70" i="3"/>
  <c r="D58" i="3"/>
  <c r="D48" i="3"/>
  <c r="D38" i="3"/>
  <c r="D26" i="3"/>
  <c r="D14" i="3"/>
  <c r="F72" i="3"/>
  <c r="F70" i="3" s="1"/>
  <c r="F60" i="3"/>
  <c r="F58" i="3" s="1"/>
  <c r="R58" i="3"/>
  <c r="Q58" i="3"/>
  <c r="P58" i="3"/>
  <c r="O58" i="3"/>
  <c r="N58" i="3"/>
  <c r="M58" i="3"/>
  <c r="L58" i="3"/>
  <c r="K58" i="3"/>
  <c r="J58" i="3"/>
  <c r="I58" i="3"/>
  <c r="H58" i="3"/>
  <c r="G58" i="3"/>
  <c r="S45" i="3"/>
  <c r="S44" i="3"/>
  <c r="S43" i="3"/>
  <c r="S42" i="3"/>
  <c r="S41" i="3"/>
  <c r="S40" i="3"/>
  <c r="F40" i="3"/>
  <c r="S39" i="3"/>
  <c r="R38" i="3"/>
  <c r="P38" i="3"/>
  <c r="N38" i="3"/>
  <c r="H38" i="3"/>
  <c r="G38" i="3"/>
  <c r="S36" i="3"/>
  <c r="F36" i="3"/>
  <c r="S35" i="3"/>
  <c r="F35" i="3"/>
  <c r="S34" i="3"/>
  <c r="F34" i="3"/>
  <c r="S33" i="3"/>
  <c r="F33" i="3"/>
  <c r="S32" i="3"/>
  <c r="F32" i="3"/>
  <c r="S31" i="3"/>
  <c r="F31" i="3"/>
  <c r="S30" i="3"/>
  <c r="F30" i="3"/>
  <c r="S29" i="3"/>
  <c r="F29" i="3"/>
  <c r="S28" i="3"/>
  <c r="R26" i="3"/>
  <c r="Q26" i="3"/>
  <c r="P26" i="3"/>
  <c r="O26" i="3"/>
  <c r="N26" i="3"/>
  <c r="M26" i="3"/>
  <c r="L26" i="3"/>
  <c r="K26" i="3"/>
  <c r="J26" i="3"/>
  <c r="I26" i="3"/>
  <c r="H26" i="3"/>
  <c r="G26" i="3"/>
  <c r="S24" i="3"/>
  <c r="F14" i="3"/>
  <c r="R14" i="3"/>
  <c r="Q14" i="3"/>
  <c r="O14" i="3"/>
  <c r="N14" i="3"/>
  <c r="M14" i="3"/>
  <c r="L14" i="3"/>
  <c r="K14" i="3"/>
  <c r="J14" i="3"/>
  <c r="I14" i="3"/>
  <c r="H14" i="3"/>
  <c r="G14" i="3"/>
  <c r="R6" i="3"/>
  <c r="Q6" i="3"/>
  <c r="P6" i="3"/>
  <c r="O6" i="3"/>
  <c r="N6" i="3"/>
  <c r="M6" i="3"/>
  <c r="L6" i="3"/>
  <c r="K6" i="3"/>
  <c r="J6" i="3"/>
  <c r="I6" i="3"/>
  <c r="H6" i="3"/>
  <c r="G6" i="3"/>
  <c r="K88" i="3" l="1"/>
  <c r="K105" i="3" s="1"/>
  <c r="F26" i="3"/>
  <c r="F6" i="3"/>
  <c r="F38" i="3"/>
  <c r="D6" i="3"/>
  <c r="D88" i="3" s="1"/>
  <c r="D105" i="3" s="1"/>
  <c r="S58" i="3"/>
  <c r="S26" i="3"/>
  <c r="S38" i="3"/>
  <c r="S14" i="3"/>
  <c r="G88" i="3"/>
  <c r="G105" i="3" s="1"/>
  <c r="I88" i="3"/>
  <c r="I105" i="3" s="1"/>
  <c r="M88" i="3"/>
  <c r="M105" i="3" s="1"/>
  <c r="O88" i="3"/>
  <c r="O105" i="3" s="1"/>
  <c r="Q88" i="3"/>
  <c r="Q105" i="3" s="1"/>
  <c r="H88" i="3"/>
  <c r="H105" i="3" s="1"/>
  <c r="J88" i="3"/>
  <c r="J105" i="3" s="1"/>
  <c r="L88" i="3"/>
  <c r="L105" i="3" s="1"/>
  <c r="N88" i="3"/>
  <c r="N105" i="3" s="1"/>
  <c r="P88" i="3"/>
  <c r="P105" i="3" s="1"/>
  <c r="R88" i="3"/>
  <c r="R105" i="3" s="1"/>
  <c r="S6" i="3"/>
  <c r="S105" i="3" l="1"/>
  <c r="F88" i="3"/>
  <c r="F105" i="3" s="1"/>
  <c r="S88" i="3"/>
</calcChain>
</file>

<file path=xl/sharedStrings.xml><?xml version="1.0" encoding="utf-8"?>
<sst xmlns="http://schemas.openxmlformats.org/spreadsheetml/2006/main" count="178" uniqueCount="178">
  <si>
    <t>Devengado: este término se vincula con el acto de registrar los ingresos o el egreso en el momento en que nacen como derechos u obligaciones.</t>
  </si>
  <si>
    <t>Detalle</t>
  </si>
  <si>
    <t>Presupuesto Aprobado</t>
  </si>
  <si>
    <t>Modificacion          Presupuestada</t>
  </si>
  <si>
    <t>Gasto Devengado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</si>
  <si>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</si>
  <si>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</si>
  <si>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</si>
  <si>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</si>
  <si>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</si>
  <si>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</si>
  <si>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</si>
  <si>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</si>
  <si>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</si>
  <si>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</si>
  <si>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</si>
  <si>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</si>
  <si>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</t>
  </si>
  <si>
    <t>2 -</t>
  </si>
  <si>
    <t>GASTOS</t>
  </si>
  <si>
    <t>2.1 -</t>
  </si>
  <si>
    <t>REMUNERACIONES Y CONTRIBUCIONES</t>
  </si>
  <si>
    <t xml:space="preserve">2.1.1 </t>
  </si>
  <si>
    <t>REMUNERACIONES</t>
  </si>
  <si>
    <t xml:space="preserve">2.1.2 </t>
  </si>
  <si>
    <t>SOBRESUELDOS</t>
  </si>
  <si>
    <t xml:space="preserve">2.1.3 </t>
  </si>
  <si>
    <t>DIETAS Y GASTOS DE   REPRESENTACIÓN</t>
  </si>
  <si>
    <t xml:space="preserve">2.1.4 </t>
  </si>
  <si>
    <t>GRATIFICACIONES Y    BONIFICACIONES</t>
  </si>
  <si>
    <t xml:space="preserve">2.1.5 </t>
  </si>
  <si>
    <t>CONTRIBUCIONES A LA  SEGURIDAD SOCIAL</t>
  </si>
  <si>
    <t>2.2 -</t>
  </si>
  <si>
    <t>CONTRATACIÓN DE SERVICIOS</t>
  </si>
  <si>
    <t xml:space="preserve">2.2.1 </t>
  </si>
  <si>
    <t>SERVICIOS BÁSICOS</t>
  </si>
  <si>
    <t xml:space="preserve">2.2.2 </t>
  </si>
  <si>
    <t>PUBLICIDAD, IMPRESIÓN Y  ENCUADERNACIÓN</t>
  </si>
  <si>
    <t xml:space="preserve">2.2.3 </t>
  </si>
  <si>
    <t>VIÁTICOS</t>
  </si>
  <si>
    <t xml:space="preserve">2.2.4 </t>
  </si>
  <si>
    <t>TRANSPORTE Y ALMACENAJE</t>
  </si>
  <si>
    <t xml:space="preserve">2.2.5 </t>
  </si>
  <si>
    <t>ALQUILERES Y RENTAS</t>
  </si>
  <si>
    <t xml:space="preserve">2.2.6 </t>
  </si>
  <si>
    <t>SEGUROS</t>
  </si>
  <si>
    <t>2.2.7</t>
  </si>
  <si>
    <t>SERVICIOS DE CONSERVACIÓN,  REPARACIONES MENORES E  INSTALACIONES TEMPORALES</t>
  </si>
  <si>
    <t xml:space="preserve">2.2.8 </t>
  </si>
  <si>
    <t>OTROS SERVICIOS NO INCLUIDOS EN  CONCEPTOS ANTERIORES</t>
  </si>
  <si>
    <t xml:space="preserve">2.2.9 </t>
  </si>
  <si>
    <t>OTRAS CONTRATACIONES  DE SERVICIOS</t>
  </si>
  <si>
    <t>2.3 -</t>
  </si>
  <si>
    <t>MATERIALES Y SUMINISTROS</t>
  </si>
  <si>
    <t xml:space="preserve">2.3.1 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</si>
  <si>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</si>
  <si>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 xml:space="preserve">2.3.2 </t>
  </si>
  <si>
    <t>TEXTILES Y VESTUARIOS</t>
  </si>
  <si>
    <t xml:space="preserve">2.3.3 </t>
  </si>
  <si>
    <t>PRODUCTOS DE PAPEL, CARTÓN E IMPRESOS</t>
  </si>
  <si>
    <t xml:space="preserve">2.3.4 </t>
  </si>
  <si>
    <t>PRODUCTOS FARMACÉUTICOS</t>
  </si>
  <si>
    <t xml:space="preserve">2.3.5 </t>
  </si>
  <si>
    <t>PRODUCTOS DE CUERO, CAUCHO Y PLÁSTICO</t>
  </si>
  <si>
    <t xml:space="preserve">2.3.6 </t>
  </si>
  <si>
    <t xml:space="preserve">PRODUCTOS DE MINERALES, METÁLICOS Y NO METÁLICOS </t>
  </si>
  <si>
    <t xml:space="preserve">2.3.7 </t>
  </si>
  <si>
    <t>COMBUSTIBLES, LUBRICANTES,  PRODUCTOS QUÍMICOS Y CONEXOS</t>
  </si>
  <si>
    <t xml:space="preserve">2.3.8 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</si>
  <si>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</si>
  <si>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 xml:space="preserve">2.3.9 </t>
  </si>
  <si>
    <t>PRODUCTOS Y ÚTILES VARIOS</t>
  </si>
  <si>
    <t>2.4 -</t>
  </si>
  <si>
    <t>TRANSFERENCIAS CORRIENTES</t>
  </si>
  <si>
    <t xml:space="preserve">2.4.1 </t>
  </si>
  <si>
    <t>TRANSFERENCIAS CORRIENTES AL  SECTOR PRIVADO</t>
  </si>
  <si>
    <t xml:space="preserve">2.4.2 </t>
  </si>
  <si>
    <t>TRANSFERENCIAS CORRIENTES AL  GOBIERNO GENERAL NACIONAL</t>
  </si>
  <si>
    <t xml:space="preserve">2.4.3 </t>
  </si>
  <si>
    <t>TRANSFERENCIAS CORRIENTES A GOBIERNOS GENERALES LOCALES</t>
  </si>
  <si>
    <t xml:space="preserve">2.4.4 </t>
  </si>
  <si>
    <t>TRANSFERENCIAS CORRIENTES A  EMPRESAS PÚBLICAS NO FINANCIERAS</t>
  </si>
  <si>
    <t>2.4.5</t>
  </si>
  <si>
    <t>2.4.7 -</t>
  </si>
  <si>
    <t>TRANSFERENCIAS CORRIENTES AL  SECTOR EXTERNO</t>
  </si>
  <si>
    <t xml:space="preserve">2.4.9 </t>
  </si>
  <si>
    <t>TRANSFERENCIAS CORRIENTES A  OTRAS INSTITUCIONES PÚBLICAS</t>
  </si>
  <si>
    <t>2.5 -</t>
  </si>
  <si>
    <t>TRANSFERENCIAS DE CAPITAL</t>
  </si>
  <si>
    <t xml:space="preserve">2.5.1 </t>
  </si>
  <si>
    <t>TRANSFERENCIAS DE CAPITAL AL SECTOR PRIVADO</t>
  </si>
  <si>
    <t xml:space="preserve">2.5.2 </t>
  </si>
  <si>
    <t>TRANSFERENCIAS DE CAPITAL AL GOBIERNO GENERAL NACIONAL</t>
  </si>
  <si>
    <t xml:space="preserve">2.5.3 </t>
  </si>
  <si>
    <t>TRANSFERENCIAS DE CAPITAL A GOBIERNOS GENERALES LOCALES</t>
  </si>
  <si>
    <t xml:space="preserve">2.5.4 </t>
  </si>
  <si>
    <t>TRANSFERENCIAS DE CAPITAL  A EMPRESAS PÚBLICAS NO FINANCIERAS</t>
  </si>
  <si>
    <t xml:space="preserve">2.5.5 </t>
  </si>
  <si>
    <t>TRANSFERENCIAS DE CAPITAL A                                                                                                                                                        INSTITUCIONES PÚBLICAS FINANCIERAS</t>
  </si>
  <si>
    <t xml:space="preserve">2.5.6 </t>
  </si>
  <si>
    <t>TRANSFERENCIAS DE CAPITAL AL  SECTOR EXTERNO</t>
  </si>
  <si>
    <t xml:space="preserve">2.5.9 </t>
  </si>
  <si>
    <t>TRANSFERENCIAS DE CAPITAL A  OTRAS INSTITUCIONES PÚBLICAS</t>
  </si>
  <si>
    <t>2.6 -</t>
  </si>
  <si>
    <t>BIENES MUEBLES, INMUEBLES E INTANGIBLES</t>
  </si>
  <si>
    <t>2.6.1</t>
  </si>
  <si>
    <t>MOBILIARIO Y EQUIPO</t>
  </si>
  <si>
    <t>2.6.2</t>
  </si>
  <si>
    <t>MOBILIARIO Y EQUIPO EDUCACIONAL  Y RECREATIVO</t>
  </si>
  <si>
    <t>2.6.3</t>
  </si>
  <si>
    <t>EQUIPO E INSTRUMENTAL, CIENTÍFICO  Y LABORATORIO</t>
  </si>
  <si>
    <t>2.6.4</t>
  </si>
  <si>
    <t>VEHÍCULOS Y EQUIPO DE TRANSPORTE,  TRACCIÓN Y ELEVACIÓN</t>
  </si>
  <si>
    <t>2.6.5</t>
  </si>
  <si>
    <t>MAQUINARIA, OTROS EQUIPOS 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</si>
  <si>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</si>
  <si>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</si>
  <si>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</si>
  <si>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</si>
  <si>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</si>
  <si>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</si>
  <si>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</si>
  <si>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</si>
  <si>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2.7 -</t>
  </si>
  <si>
    <t>OBRAS</t>
  </si>
  <si>
    <t>2.7.1</t>
  </si>
  <si>
    <t>OBRAS EN EDIFICACIONES</t>
  </si>
  <si>
    <t>2.7.2</t>
  </si>
  <si>
    <t>INFRAESTRUCTURA</t>
  </si>
  <si>
    <t>2.7.3</t>
  </si>
  <si>
    <t>CONSTRUCCIONES EN BIENES  CONCESIONADOS</t>
  </si>
  <si>
    <t>2.7.4</t>
  </si>
  <si>
    <t>GASTOS QUE SE ASIGNARÁN DURANTE EL EJERCICIO PARA INVERSIÓN  (ART. 32 Y 33 LEY 423-06)</t>
  </si>
  <si>
    <t>2.8 -</t>
  </si>
  <si>
    <t>ADQUISICION DE ACTIVOS  FINANCIEROS CON FINES DE POLÍTICA</t>
  </si>
  <si>
    <t>2.8.1</t>
  </si>
  <si>
    <t>CONCESIÓN DE PRESTAMOS</t>
  </si>
  <si>
    <t>2.8.2</t>
  </si>
  <si>
    <t>2.9 -</t>
  </si>
  <si>
    <t>GASTOS FINANCIEROS</t>
  </si>
  <si>
    <t>2.9.1</t>
  </si>
  <si>
    <t>INTERESES DE LA DEUDA  PÚBLICA INTERNA</t>
  </si>
  <si>
    <t>2.9.2</t>
  </si>
  <si>
    <t>INTERESES DE LA DEUDA  PÚBLICA EXTERNA</t>
  </si>
  <si>
    <t>2.9.4</t>
  </si>
  <si>
    <t>COMISIONES Y OTROS GASTOS   BANCARIOS DE LA DEUDA PÚBLICA</t>
  </si>
  <si>
    <t>APLICACIONES FINANCIERAS</t>
  </si>
  <si>
    <t>4.1 -</t>
  </si>
  <si>
    <t>INCREMENTO DE ACTIVOS FINANCIEROS</t>
  </si>
  <si>
    <t>4.1.1</t>
  </si>
  <si>
    <t>INCREMENTO DE ACTIVOS  FINANCIEROS CORRIENTES</t>
  </si>
  <si>
    <t>4.1.2</t>
  </si>
  <si>
    <t>INCREMENTO DE ACTIVOS  FINANCIEROS NO CORRIENTES</t>
  </si>
  <si>
    <t>4.2 -</t>
  </si>
  <si>
    <t>DISMINUCIÓN DE PASIVOS</t>
  </si>
  <si>
    <t>4.2.1</t>
  </si>
  <si>
    <t>DISMINUCIÓN DE PASIVOS  CORRIENTES</t>
  </si>
  <si>
    <t>4.2.2</t>
  </si>
  <si>
    <t xml:space="preserve">DISMINUCIÓN DE PASIVOS     NO CORRIENTES  </t>
  </si>
  <si>
    <t>4.3 -</t>
  </si>
  <si>
    <t>DISMINUCIÓN DE FONDOS   DE TERCEROS</t>
  </si>
  <si>
    <t>4.3.5</t>
  </si>
  <si>
    <t>DISMINUCIÓN DEPÓSITOS  FONDOS DE TERCEROS</t>
  </si>
  <si>
    <t>TOTAL GASTOS Y APLICACIONES   FINANCIERAS</t>
  </si>
  <si>
    <t>JUANA BENILDA FRIAS</t>
  </si>
  <si>
    <t xml:space="preserve"> ENCARGADA DE PRESUPUESTO</t>
  </si>
  <si>
    <t>ANALISTA DE PRESUPUESTO</t>
  </si>
  <si>
    <r>
      <t>TRANSFERENCIAS CORRIENTES A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INSTITUCIONES PÚBLICAS FINANCIERAS</t>
    </r>
  </si>
  <si>
    <r>
      <t>ADQUISICIÓN DE TÍTULOS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VALORES REPRESENTATIVOS DE DEUDA</t>
    </r>
  </si>
  <si>
    <t>ANASTACIA GUILLERMINA SÁNCHEZ HERRERA</t>
  </si>
  <si>
    <t xml:space="preserve"> DIRECTORA FINANCIERA </t>
  </si>
  <si>
    <t xml:space="preserve"> </t>
  </si>
  <si>
    <t>Presupuesto                                     Modificado</t>
  </si>
  <si>
    <t>Nota:</t>
  </si>
  <si>
    <t>FILTRAR</t>
  </si>
  <si>
    <t>Dentro de la Partida Presupuestaria 2.6.5  Maquinaria, Otros Equipos y Herramientas RD$ 123,313,465.51 La cuenta Equipos de Comunicaciones y Señalamiento tiene una ejecución de RD$ 27,098,614.17 al 30 de Noviembre del 2025.</t>
  </si>
  <si>
    <t xml:space="preserve">                   </t>
  </si>
  <si>
    <t>ANNY  LISBET  SANTANA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</si>
</sst>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4">
    <font>
      <sz val="11"/>
      <color theme="1"/>
      <name val="Calibri"/>
      <charset val="134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rgb="FF000000"/>
      <name val="Verdana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12"/>
      <color rgb="FF000000"/>
      <name val="Verdana"/>
      <family val="2"/>
    </font>
    <font>
      <b/>
      <sz val="15"/>
      <color rgb="FF000000"/>
      <name val="Verdana"/>
      <family val="2"/>
    </font>
    <font>
      <sz val="10"/>
      <color rgb="FF000000"/>
      <name val="Verdana"/>
      <family val="2"/>
    </font>
    <font>
      <sz val="15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Calibri"/>
      <family val="2"/>
    </font>
    <font>
      <sz val="14"/>
      <color rgb="FF000000"/>
      <name val="Verdana"/>
      <family val="2"/>
    </font>
    <font>
      <sz val="16"/>
      <color rgb="FF000000"/>
      <name val="Verdana"/>
      <family val="2"/>
    </font>
    <font>
      <b/>
      <sz val="20"/>
      <color rgb="FF000000"/>
      <name val="Calibri"/>
      <family val="2"/>
      <scheme val="minor"/>
    </font>
    <font>
      <sz val="10"/>
      <color theme="1"/>
      <name val="Verdana"/>
      <family val="2"/>
    </font>
    <font>
      <b/>
      <sz val="18"/>
      <color rgb="FF000000"/>
      <name val="Calibri"/>
      <family val="2"/>
      <scheme val="minor"/>
    </font>
    <font>
      <sz val="48"/>
      <color theme="1"/>
      <name val="Verdana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0"/>
      <name val="Verdana"/>
      <family val="2"/>
    </font>
    <font>
      <b/>
      <sz val="16"/>
      <color rgb="FF000000"/>
      <name val="Verdana"/>
      <family val="2"/>
    </font>
    <font>
      <sz val="16"/>
      <color theme="1"/>
      <name val="Verdana"/>
      <family val="2"/>
    </font>
    <font>
      <sz val="20"/>
      <color rgb="FF000000"/>
      <name val="Calibri"/>
      <family val="2"/>
    </font>
    <font>
      <b/>
      <sz val="28"/>
      <color rgb="FF000000"/>
      <name val="Calibri"/>
      <family val="2"/>
      <scheme val="minor"/>
    </font>
    <font>
      <b/>
      <sz val="27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4" fillId="0" borderId="0"/>
    <xf numFmtId="9" fontId="24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1" xfId="0" applyFont="1" applyBorder="1"/>
    <xf numFmtId="164" fontId="7" fillId="0" borderId="6" xfId="0" applyNumberFormat="1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left" vertical="center" wrapText="1"/>
    </xf>
    <xf numFmtId="164" fontId="4" fillId="0" borderId="6" xfId="1" applyFont="1" applyBorder="1" applyAlignment="1">
      <alignment vertical="center"/>
    </xf>
    <xf numFmtId="164" fontId="4" fillId="0" borderId="6" xfId="1" applyFont="1" applyBorder="1" applyAlignment="1">
      <alignment horizontal="right" vertical="center"/>
    </xf>
    <xf numFmtId="0" fontId="8" fillId="0" borderId="5" xfId="0" applyFont="1" applyBorder="1"/>
    <xf numFmtId="0" fontId="8" fillId="0" borderId="1" xfId="0" applyFont="1" applyBorder="1"/>
    <xf numFmtId="164" fontId="9" fillId="0" borderId="6" xfId="1" applyFont="1" applyBorder="1" applyAlignment="1">
      <alignment vertical="center"/>
    </xf>
    <xf numFmtId="164" fontId="9" fillId="0" borderId="6" xfId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164" fontId="11" fillId="0" borderId="6" xfId="1" applyFont="1" applyBorder="1" applyAlignment="1">
      <alignment horizontal="right" vertical="center"/>
    </xf>
    <xf numFmtId="164" fontId="9" fillId="0" borderId="6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3" fillId="0" borderId="0" xfId="0" applyFont="1"/>
    <xf numFmtId="165" fontId="13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1" fillId="0" borderId="6" xfId="1" applyFont="1" applyBorder="1" applyAlignment="1">
      <alignment vertical="center"/>
    </xf>
    <xf numFmtId="164" fontId="0" fillId="0" borderId="0" xfId="0" applyNumberFormat="1"/>
    <xf numFmtId="0" fontId="13" fillId="0" borderId="0" xfId="10" applyFont="1" applyAlignment="1">
      <alignment horizontal="left" wrapText="1"/>
    </xf>
    <xf numFmtId="0" fontId="1" fillId="0" borderId="0" xfId="10" applyFont="1" applyAlignment="1">
      <alignment horizontal="left" wrapText="1"/>
    </xf>
    <xf numFmtId="164" fontId="1" fillId="0" borderId="0" xfId="0" applyNumberFormat="1" applyFont="1"/>
    <xf numFmtId="9" fontId="1" fillId="0" borderId="0" xfId="0" applyNumberFormat="1" applyFont="1"/>
    <xf numFmtId="164" fontId="14" fillId="0" borderId="6" xfId="1" applyFont="1" applyBorder="1" applyAlignment="1">
      <alignment horizontal="right" vertical="center"/>
    </xf>
    <xf numFmtId="2" fontId="4" fillId="0" borderId="6" xfId="1" applyNumberFormat="1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horizontal="right" vertical="center"/>
    </xf>
    <xf numFmtId="165" fontId="14" fillId="0" borderId="6" xfId="0" applyNumberFormat="1" applyFont="1" applyBorder="1" applyAlignment="1">
      <alignment horizontal="right" vertical="center"/>
    </xf>
    <xf numFmtId="164" fontId="4" fillId="3" borderId="6" xfId="1" applyFont="1" applyFill="1" applyBorder="1" applyAlignment="1">
      <alignment horizontal="right" vertical="center" wrapText="1"/>
    </xf>
    <xf numFmtId="164" fontId="4" fillId="0" borderId="6" xfId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64" fontId="4" fillId="2" borderId="2" xfId="1" applyFont="1" applyFill="1" applyBorder="1" applyAlignment="1">
      <alignment horizontal="right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0" fillId="0" borderId="0" xfId="0" applyFont="1"/>
    <xf numFmtId="0" fontId="6" fillId="0" borderId="0" xfId="10" applyFont="1" applyAlignment="1">
      <alignment vertical="center" wrapText="1"/>
    </xf>
    <xf numFmtId="164" fontId="6" fillId="0" borderId="0" xfId="1" applyFont="1" applyAlignment="1">
      <alignment vertical="center" wrapText="1"/>
    </xf>
    <xf numFmtId="164" fontId="6" fillId="0" borderId="0" xfId="1" applyFont="1" applyBorder="1" applyAlignment="1">
      <alignment vertical="center" wrapText="1"/>
    </xf>
    <xf numFmtId="164" fontId="10" fillId="0" borderId="0" xfId="0" applyNumberFormat="1" applyFont="1"/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0" fillId="0" borderId="0" xfId="0" applyFont="1" applyAlignment="1">
      <alignment wrapText="1"/>
    </xf>
    <xf numFmtId="4" fontId="10" fillId="0" borderId="0" xfId="0" applyNumberFormat="1" applyFont="1"/>
    <xf numFmtId="0" fontId="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20" fillId="0" borderId="0" xfId="10" applyFont="1" applyAlignment="1">
      <alignment horizontal="center" vertical="center" wrapText="1"/>
    </xf>
    <xf numFmtId="164" fontId="10" fillId="0" borderId="0" xfId="1" applyFont="1" applyBorder="1" applyAlignment="1">
      <alignment vertical="center"/>
    </xf>
    <xf numFmtId="0" fontId="12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164" fontId="13" fillId="0" borderId="0" xfId="1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164" fontId="2" fillId="0" borderId="0" xfId="0" applyNumberFormat="1" applyFont="1"/>
    <xf numFmtId="0" fontId="27" fillId="0" borderId="0" xfId="0" applyFont="1"/>
    <xf numFmtId="164" fontId="15" fillId="0" borderId="0" xfId="0" applyNumberFormat="1" applyFont="1"/>
    <xf numFmtId="164" fontId="27" fillId="0" borderId="6" xfId="0" applyNumberFormat="1" applyFont="1" applyBorder="1" applyAlignment="1">
      <alignment horizontal="left" vertical="center" wrapText="1"/>
    </xf>
    <xf numFmtId="164" fontId="27" fillId="0" borderId="6" xfId="1" applyFont="1" applyBorder="1" applyAlignment="1">
      <alignment vertical="center"/>
    </xf>
    <xf numFmtId="164" fontId="27" fillId="0" borderId="6" xfId="1" applyFont="1" applyBorder="1" applyAlignment="1">
      <alignment horizontal="right" vertical="center"/>
    </xf>
    <xf numFmtId="164" fontId="15" fillId="0" borderId="6" xfId="1" applyFont="1" applyBorder="1" applyAlignment="1">
      <alignment vertical="center" wrapText="1"/>
    </xf>
    <xf numFmtId="4" fontId="28" fillId="0" borderId="0" xfId="0" applyNumberFormat="1" applyFont="1"/>
    <xf numFmtId="164" fontId="15" fillId="0" borderId="6" xfId="1" applyFont="1" applyBorder="1" applyAlignment="1">
      <alignment horizontal="right" vertical="center"/>
    </xf>
    <xf numFmtId="164" fontId="27" fillId="0" borderId="6" xfId="0" applyNumberFormat="1" applyFont="1" applyBorder="1" applyAlignment="1">
      <alignment vertical="center"/>
    </xf>
    <xf numFmtId="164" fontId="27" fillId="0" borderId="6" xfId="0" applyNumberFormat="1" applyFont="1" applyBorder="1" applyAlignment="1">
      <alignment horizontal="right" vertical="center"/>
    </xf>
    <xf numFmtId="2" fontId="15" fillId="0" borderId="6" xfId="0" applyNumberFormat="1" applyFont="1" applyBorder="1" applyAlignment="1">
      <alignment vertical="center"/>
    </xf>
    <xf numFmtId="2" fontId="27" fillId="0" borderId="6" xfId="0" applyNumberFormat="1" applyFont="1" applyBorder="1" applyAlignment="1">
      <alignment vertical="center"/>
    </xf>
    <xf numFmtId="165" fontId="15" fillId="0" borderId="6" xfId="0" applyNumberFormat="1" applyFont="1" applyBorder="1" applyAlignment="1">
      <alignment horizontal="right" vertical="center"/>
    </xf>
    <xf numFmtId="4" fontId="28" fillId="0" borderId="0" xfId="0" applyNumberFormat="1" applyFont="1" applyAlignment="1">
      <alignment vertical="center"/>
    </xf>
    <xf numFmtId="2" fontId="27" fillId="0" borderId="6" xfId="1" applyNumberFormat="1" applyFont="1" applyBorder="1" applyAlignment="1">
      <alignment vertical="center" wrapText="1"/>
    </xf>
    <xf numFmtId="2" fontId="27" fillId="0" borderId="6" xfId="1" applyNumberFormat="1" applyFont="1" applyBorder="1" applyAlignment="1">
      <alignment horizontal="right" vertical="center" wrapText="1"/>
    </xf>
    <xf numFmtId="2" fontId="27" fillId="0" borderId="6" xfId="0" applyNumberFormat="1" applyFont="1" applyBorder="1" applyAlignment="1">
      <alignment horizontal="right" vertical="center"/>
    </xf>
    <xf numFmtId="164" fontId="27" fillId="3" borderId="6" xfId="1" applyFont="1" applyFill="1" applyBorder="1" applyAlignment="1">
      <alignment horizontal="center" vertical="center" wrapText="1"/>
    </xf>
    <xf numFmtId="164" fontId="27" fillId="3" borderId="6" xfId="1" applyFont="1" applyFill="1" applyBorder="1" applyAlignment="1">
      <alignment horizontal="right" vertical="center" wrapText="1"/>
    </xf>
    <xf numFmtId="164" fontId="27" fillId="0" borderId="6" xfId="1" applyFont="1" applyFill="1" applyBorder="1" applyAlignment="1">
      <alignment horizontal="center" vertical="center" wrapText="1"/>
    </xf>
    <xf numFmtId="164" fontId="27" fillId="0" borderId="6" xfId="1" applyFont="1" applyFill="1" applyBorder="1" applyAlignment="1">
      <alignment horizontal="right" vertical="center" wrapText="1"/>
    </xf>
    <xf numFmtId="164" fontId="27" fillId="2" borderId="2" xfId="1" applyFont="1" applyFill="1" applyBorder="1" applyAlignment="1">
      <alignment horizontal="center" vertical="center" wrapText="1"/>
    </xf>
    <xf numFmtId="164" fontId="27" fillId="2" borderId="2" xfId="1" applyFont="1" applyFill="1" applyBorder="1" applyAlignment="1">
      <alignment horizontal="right" vertical="center" wrapText="1"/>
    </xf>
    <xf numFmtId="0" fontId="30" fillId="0" borderId="0" xfId="0" applyFont="1"/>
    <xf numFmtId="0" fontId="16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164" fontId="9" fillId="0" borderId="0" xfId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164" fontId="0" fillId="0" borderId="0" xfId="1" applyFont="1"/>
    <xf numFmtId="0" fontId="31" fillId="0" borderId="0" xfId="0" applyFont="1" applyAlignment="1">
      <alignment horizontal="left" vertical="center" wrapText="1"/>
    </xf>
    <xf numFmtId="0" fontId="29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8">
    <cellStyle name="Millares" xfId="1" builtinId="3"/>
    <cellStyle name="Millares 2" xfId="2"/>
    <cellStyle name="Millares 2 2" xfId="3"/>
    <cellStyle name="Millares 2 2 2" xfId="4"/>
    <cellStyle name="Millares 2 2 2 2" xfId="5"/>
    <cellStyle name="Millares 3" xfId="6"/>
    <cellStyle name="Millares 3 2" xfId="7"/>
    <cellStyle name="Millares 4" xfId="8"/>
    <cellStyle name="Millares 5" xfId="9"/>
    <cellStyle name="Normal" xfId="0" builtinId="0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Porcentaj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492124</xdr:colOff>
      <xdr:row>0</xdr:row>
      <xdr:rowOff>95865</xdr:rowOff>
    </xdr:from>
    <xdr:ext cx="6810375" cy="15392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79874" y="95865"/>
          <a:ext cx="6810375" cy="153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Instituto Dominicano</a:t>
          </a:r>
          <a:r>
            <a:rPr lang="es-DO" sz="20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de Aviación Civil</a:t>
          </a:r>
        </a:p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2025</a:t>
          </a:r>
          <a:endParaRPr lang="es-DO" sz="20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01/01/2025 al 30/11/202</a:t>
          </a:r>
          <a:r>
            <a:rPr lang="es-ES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5</a:t>
          </a:r>
          <a:endParaRPr lang="es-ES" sz="20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en RD$</a:t>
          </a:r>
        </a:p>
      </xdr:txBody>
    </xdr:sp>
    <xdr:clientData/>
  </xdr:oneCellAnchor>
  <xdr:oneCellAnchor>
    <xdr:from>
      <xdr:col>3</xdr:col>
      <xdr:colOff>1760780</xdr:colOff>
      <xdr:row>108</xdr:row>
      <xdr:rowOff>255270</xdr:rowOff>
    </xdr:from>
    <xdr:ext cx="242631" cy="405432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50820" y="36447730"/>
          <a:ext cx="24257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</a:t>
          </a:r>
        </a:p>
      </xdr:txBody>
    </xdr:sp>
    <xdr:clientData/>
  </xdr:oneCellAnchor>
  <xdr:oneCellAnchor>
    <xdr:from>
      <xdr:col>6</xdr:col>
      <xdr:colOff>1028700</xdr:colOff>
      <xdr:row>121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517630" y="4442841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25</xdr:col>
      <xdr:colOff>176024</xdr:colOff>
      <xdr:row>108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2177335" y="36311205"/>
          <a:ext cx="184785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5950" y="86995"/>
          <a:ext cx="2696210" cy="107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43"/>
  <sheetViews>
    <sheetView showGridLines="0" tabSelected="1" view="pageBreakPreview" topLeftCell="A110" zoomScaleNormal="85" zoomScaleSheetLayoutView="100" workbookViewId="0">
      <selection activeCell="I115" sqref="I115"/>
    </sheetView>
  </sheetViews>
  <sheetFormatPr baseColWidth="10" defaultColWidth="11.42578125" defaultRowHeight="21"/>
  <cols>
    <col min="1" max="1" width="7" style="2" customWidth="1"/>
    <col min="2" max="2" width="7.85546875" style="2" customWidth="1"/>
    <col min="3" max="3" width="57.7109375" style="3" customWidth="1"/>
    <col min="4" max="4" width="39.140625" style="2" customWidth="1"/>
    <col min="5" max="5" width="39.28515625" style="2" customWidth="1"/>
    <col min="6" max="6" width="38.28515625" style="2" hidden="1" customWidth="1"/>
    <col min="7" max="7" width="39" style="2" customWidth="1"/>
    <col min="8" max="8" width="39.140625" style="2" customWidth="1"/>
    <col min="9" max="9" width="37.7109375" style="2" customWidth="1"/>
    <col min="10" max="10" width="39.140625" style="2" customWidth="1"/>
    <col min="11" max="11" width="0.140625" style="2" customWidth="1"/>
    <col min="12" max="16" width="39.140625" style="2" customWidth="1"/>
    <col min="17" max="17" width="39.140625" style="4" customWidth="1"/>
    <col min="18" max="18" width="32.5703125" style="1" customWidth="1"/>
    <col min="19" max="19" width="35" style="1" customWidth="1"/>
    <col min="20" max="20" width="9.5703125" style="1" customWidth="1"/>
    <col min="21" max="21" width="24.85546875" style="106" customWidth="1"/>
    <col min="22" max="22" width="14.85546875" style="1" customWidth="1"/>
    <col min="23" max="24" width="5.85546875" style="1" customWidth="1"/>
    <col min="25" max="26" width="7.42578125" style="1" customWidth="1"/>
    <col min="27" max="27" width="21" style="1" customWidth="1"/>
    <col min="28" max="37" width="7.42578125" style="1" customWidth="1"/>
    <col min="38" max="48" width="11.42578125" style="1"/>
    <col min="49" max="16384" width="11.42578125" style="2"/>
  </cols>
  <sheetData>
    <row r="1" spans="1:53" ht="72" customHeight="1">
      <c r="J1" s="79"/>
      <c r="L1" s="114" t="s">
        <v>0</v>
      </c>
      <c r="M1" s="114"/>
      <c r="N1" s="114"/>
      <c r="O1" s="114"/>
      <c r="Q1" s="2"/>
      <c r="R1" s="26"/>
      <c r="S1" s="26"/>
      <c r="T1" s="26"/>
      <c r="U1" s="105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</row>
    <row r="2" spans="1:53" ht="50.25" customHeight="1">
      <c r="C2" s="5"/>
      <c r="D2" s="6"/>
      <c r="E2" s="6"/>
      <c r="F2" s="6"/>
      <c r="G2" s="6"/>
      <c r="H2" s="6"/>
      <c r="I2" s="6"/>
      <c r="J2" s="6"/>
      <c r="K2" s="6"/>
      <c r="L2" s="24"/>
      <c r="M2" s="24"/>
      <c r="N2" s="24"/>
      <c r="O2" s="24"/>
      <c r="P2" s="24"/>
      <c r="Q2" s="24"/>
      <c r="R2" s="27"/>
    </row>
    <row r="3" spans="1:53" ht="34.5" customHeight="1">
      <c r="A3" s="115" t="s">
        <v>1</v>
      </c>
      <c r="B3" s="115"/>
      <c r="C3" s="115"/>
      <c r="D3" s="122" t="s">
        <v>2</v>
      </c>
      <c r="E3" s="122" t="s">
        <v>3</v>
      </c>
      <c r="F3" s="122" t="s">
        <v>172</v>
      </c>
      <c r="G3" s="115" t="s">
        <v>4</v>
      </c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AW3" s="1"/>
    </row>
    <row r="4" spans="1:53" s="1" customFormat="1" ht="46.5" customHeight="1">
      <c r="A4" s="115"/>
      <c r="B4" s="115"/>
      <c r="C4" s="115"/>
      <c r="D4" s="123"/>
      <c r="E4" s="123"/>
      <c r="F4" s="123"/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25" t="s">
        <v>11</v>
      </c>
      <c r="N4" s="25" t="s">
        <v>12</v>
      </c>
      <c r="O4" s="25" t="s">
        <v>13</v>
      </c>
      <c r="P4" s="25" t="s">
        <v>14</v>
      </c>
      <c r="Q4" s="25" t="s">
        <v>15</v>
      </c>
      <c r="R4" s="25" t="s">
        <v>16</v>
      </c>
      <c r="S4" s="7" t="s">
        <v>17</v>
      </c>
      <c r="T4"/>
      <c r="U4" s="7" t="s">
        <v>174</v>
      </c>
      <c r="V4"/>
      <c r="AH4" s="35"/>
      <c r="AI4" s="35"/>
    </row>
    <row r="5" spans="1:53">
      <c r="A5" s="8" t="s">
        <v>18</v>
      </c>
      <c r="B5" s="9"/>
      <c r="C5" s="74" t="s">
        <v>19</v>
      </c>
      <c r="D5" s="82"/>
      <c r="E5" s="82"/>
      <c r="F5" s="82"/>
      <c r="G5" s="82"/>
      <c r="H5" s="82"/>
      <c r="I5" s="82"/>
      <c r="J5" s="82"/>
      <c r="K5" s="11"/>
      <c r="L5" s="11"/>
      <c r="M5" s="11"/>
      <c r="N5" s="11"/>
      <c r="O5" s="11"/>
      <c r="P5" s="11"/>
      <c r="Q5" s="11"/>
      <c r="R5" s="11"/>
      <c r="S5" s="10"/>
      <c r="T5"/>
      <c r="U5" s="108">
        <v>1</v>
      </c>
      <c r="V5"/>
      <c r="W5" s="28"/>
      <c r="Z5" s="35"/>
      <c r="AA5" s="35"/>
      <c r="AB5" s="35"/>
      <c r="AC5" s="35"/>
      <c r="AD5" s="35"/>
      <c r="AE5" s="35"/>
      <c r="AF5" s="35"/>
      <c r="AG5" s="35"/>
      <c r="AH5" s="35"/>
      <c r="AI5" s="35"/>
      <c r="AW5" s="1"/>
      <c r="AX5" s="1"/>
      <c r="AY5" s="1"/>
      <c r="AZ5" s="1"/>
      <c r="BA5" s="1"/>
    </row>
    <row r="6" spans="1:53" ht="28.5" customHeight="1">
      <c r="A6" s="8" t="s">
        <v>20</v>
      </c>
      <c r="B6" s="9"/>
      <c r="C6" s="74" t="s">
        <v>21</v>
      </c>
      <c r="D6" s="83">
        <f>SUM(D8:D12)</f>
        <v>4479638843.1899996</v>
      </c>
      <c r="E6" s="83">
        <f>SUM(E8:E12)</f>
        <v>381999000</v>
      </c>
      <c r="F6" s="83">
        <f>SUM(F8:F12)</f>
        <v>4861637843.1899996</v>
      </c>
      <c r="G6" s="83">
        <f>+G8+G9+G10+G11+G12</f>
        <v>234931663.29999998</v>
      </c>
      <c r="H6" s="84">
        <f t="shared" ref="H6:O6" si="0">H8+H9+H10+H11+H12</f>
        <v>244789305.91999999</v>
      </c>
      <c r="I6" s="84">
        <f t="shared" si="0"/>
        <v>240378531.53999999</v>
      </c>
      <c r="J6" s="84">
        <f t="shared" si="0"/>
        <v>329864604.04999995</v>
      </c>
      <c r="K6" s="13">
        <f t="shared" si="0"/>
        <v>240227239.38</v>
      </c>
      <c r="L6" s="13">
        <f t="shared" si="0"/>
        <v>230896062.30000001</v>
      </c>
      <c r="M6" s="17">
        <f t="shared" si="0"/>
        <v>420519296.67999995</v>
      </c>
      <c r="N6" s="17">
        <f t="shared" si="0"/>
        <v>297888631.06999999</v>
      </c>
      <c r="O6" s="17">
        <f t="shared" si="0"/>
        <v>267620147.75</v>
      </c>
      <c r="P6" s="17">
        <f t="shared" ref="P6:Q6" si="1">P8+P9+P10+P11+P12</f>
        <v>439909419.31</v>
      </c>
      <c r="Q6" s="17">
        <f t="shared" si="1"/>
        <v>846851848.89999998</v>
      </c>
      <c r="R6" s="17">
        <f t="shared" ref="R6" si="2">R8+R9+R10+R11+R12</f>
        <v>0</v>
      </c>
      <c r="S6" s="16">
        <f>SUM(G6:R6)</f>
        <v>3793876750.2000003</v>
      </c>
      <c r="T6"/>
      <c r="U6" s="108">
        <v>1</v>
      </c>
      <c r="V6"/>
      <c r="W6" s="29"/>
      <c r="X6" s="30"/>
      <c r="Z6" s="36"/>
      <c r="AW6" s="1"/>
      <c r="AX6" s="1"/>
      <c r="AY6" s="1"/>
      <c r="AZ6" s="1"/>
      <c r="BA6" s="1"/>
    </row>
    <row r="7" spans="1:53">
      <c r="A7" s="14"/>
      <c r="B7" s="15"/>
      <c r="C7" s="74"/>
      <c r="D7" s="83"/>
      <c r="E7" s="83"/>
      <c r="F7" s="83"/>
      <c r="G7" s="83"/>
      <c r="H7" s="84"/>
      <c r="I7" s="84"/>
      <c r="J7" s="84"/>
      <c r="K7" s="17"/>
      <c r="L7" s="17"/>
      <c r="M7" s="17"/>
      <c r="N7" s="17"/>
      <c r="O7" s="17"/>
      <c r="P7" s="17"/>
      <c r="Q7" s="17"/>
      <c r="R7" s="17"/>
      <c r="S7" s="16"/>
      <c r="T7"/>
      <c r="U7" s="108">
        <v>2</v>
      </c>
      <c r="V7"/>
      <c r="W7" s="29"/>
      <c r="X7" s="30"/>
      <c r="Z7" s="36"/>
      <c r="AW7" s="1"/>
      <c r="AX7" s="1"/>
      <c r="AY7" s="1"/>
      <c r="AZ7" s="1"/>
      <c r="BA7" s="1"/>
    </row>
    <row r="8" spans="1:53">
      <c r="A8" s="14"/>
      <c r="B8" s="18" t="s">
        <v>22</v>
      </c>
      <c r="C8" s="75" t="s">
        <v>23</v>
      </c>
      <c r="D8" s="85">
        <v>2546267291.1300001</v>
      </c>
      <c r="E8" s="86">
        <v>193999000</v>
      </c>
      <c r="F8" s="85">
        <f>+D8+E8</f>
        <v>2740266291.1300001</v>
      </c>
      <c r="G8" s="87">
        <v>177553640.72999999</v>
      </c>
      <c r="H8" s="87">
        <v>174020402.75</v>
      </c>
      <c r="I8" s="87">
        <v>173499566.09999999</v>
      </c>
      <c r="J8" s="87">
        <v>179070862.28999999</v>
      </c>
      <c r="K8" s="19">
        <v>175226466.91999999</v>
      </c>
      <c r="L8" s="19">
        <v>177115735.90000001</v>
      </c>
      <c r="M8" s="19">
        <v>175309251.19999999</v>
      </c>
      <c r="N8" s="19">
        <v>179717986.62</v>
      </c>
      <c r="O8" s="19">
        <v>176579045.62</v>
      </c>
      <c r="P8" s="19">
        <v>179808746.63</v>
      </c>
      <c r="Q8" s="19">
        <v>760257352.55999994</v>
      </c>
      <c r="R8" s="19">
        <v>0</v>
      </c>
      <c r="S8" s="31">
        <f t="shared" ref="S8:S9" si="3">SUM(G8:R8)</f>
        <v>2528159057.3199997</v>
      </c>
      <c r="T8"/>
      <c r="U8" s="108">
        <v>2</v>
      </c>
      <c r="V8"/>
      <c r="W8" s="29"/>
      <c r="X8" s="30"/>
      <c r="AW8" s="1"/>
      <c r="AX8" s="1"/>
      <c r="AY8" s="1"/>
      <c r="AZ8" s="1"/>
      <c r="BA8" s="1"/>
    </row>
    <row r="9" spans="1:53">
      <c r="A9" s="14"/>
      <c r="B9" s="18" t="s">
        <v>24</v>
      </c>
      <c r="C9" s="75" t="s">
        <v>25</v>
      </c>
      <c r="D9" s="85">
        <v>1580174136.24</v>
      </c>
      <c r="E9" s="86">
        <v>176800000</v>
      </c>
      <c r="F9" s="85">
        <f>+D9+E9</f>
        <v>1756974136.24</v>
      </c>
      <c r="G9" s="87">
        <v>31651180.699999999</v>
      </c>
      <c r="H9" s="87">
        <v>45040087.829999998</v>
      </c>
      <c r="I9" s="87">
        <v>41243017.909999996</v>
      </c>
      <c r="J9" s="87">
        <v>125144624.75</v>
      </c>
      <c r="K9" s="19">
        <v>38922639.560000002</v>
      </c>
      <c r="L9" s="19">
        <v>27712600.100000001</v>
      </c>
      <c r="M9" s="19">
        <v>219188983.94999999</v>
      </c>
      <c r="N9" s="19">
        <v>64361714.789999999</v>
      </c>
      <c r="O9" s="19">
        <v>57042800.039999999</v>
      </c>
      <c r="P9" s="19">
        <v>233447065.11000001</v>
      </c>
      <c r="Q9" s="19">
        <v>60365973.399999999</v>
      </c>
      <c r="R9" s="19">
        <v>0</v>
      </c>
      <c r="S9" s="31">
        <f t="shared" si="3"/>
        <v>944120688.13999999</v>
      </c>
      <c r="T9"/>
      <c r="U9" s="108">
        <v>2</v>
      </c>
      <c r="V9"/>
      <c r="W9" s="29"/>
      <c r="X9" s="30"/>
      <c r="AW9" s="1"/>
      <c r="AX9" s="1"/>
      <c r="AY9" s="1"/>
      <c r="AZ9" s="1"/>
      <c r="BA9" s="1"/>
    </row>
    <row r="10" spans="1:53">
      <c r="A10" s="14"/>
      <c r="B10" s="18" t="s">
        <v>26</v>
      </c>
      <c r="C10" s="75" t="s">
        <v>27</v>
      </c>
      <c r="D10" s="85">
        <v>0</v>
      </c>
      <c r="E10" s="86">
        <v>0</v>
      </c>
      <c r="F10" s="85">
        <f>+D10+E10</f>
        <v>0</v>
      </c>
      <c r="G10" s="87">
        <v>0</v>
      </c>
      <c r="H10" s="87">
        <v>0</v>
      </c>
      <c r="I10" s="87">
        <v>0</v>
      </c>
      <c r="J10" s="87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31">
        <f t="shared" ref="S10" si="4">SUM(G10:R10)</f>
        <v>0</v>
      </c>
      <c r="T10"/>
      <c r="U10" s="108">
        <v>2</v>
      </c>
      <c r="V10"/>
      <c r="W10" s="29"/>
      <c r="X10" s="30"/>
      <c r="AW10" s="1"/>
      <c r="AX10" s="1"/>
      <c r="AY10" s="1"/>
      <c r="AZ10" s="1"/>
      <c r="BA10" s="1"/>
    </row>
    <row r="11" spans="1:53">
      <c r="A11" s="14"/>
      <c r="B11" s="18" t="s">
        <v>28</v>
      </c>
      <c r="C11" s="75" t="s">
        <v>29</v>
      </c>
      <c r="D11" s="85">
        <v>0</v>
      </c>
      <c r="E11" s="86">
        <v>36200000</v>
      </c>
      <c r="F11" s="85">
        <f>+D11+E11</f>
        <v>36200000</v>
      </c>
      <c r="G11" s="87">
        <v>0</v>
      </c>
      <c r="H11" s="87">
        <v>0</v>
      </c>
      <c r="I11" s="87">
        <v>0</v>
      </c>
      <c r="J11" s="87">
        <v>0</v>
      </c>
      <c r="K11" s="19">
        <v>0</v>
      </c>
      <c r="L11" s="19">
        <v>0</v>
      </c>
      <c r="M11" s="19">
        <v>0</v>
      </c>
      <c r="N11" s="19">
        <v>27740000</v>
      </c>
      <c r="O11" s="19">
        <v>7940000</v>
      </c>
      <c r="P11" s="19">
        <v>380000</v>
      </c>
      <c r="Q11" s="19">
        <v>0</v>
      </c>
      <c r="R11" s="19">
        <v>0</v>
      </c>
      <c r="S11" s="31">
        <f t="shared" ref="S11:S27" si="5">SUM(G11:R11)</f>
        <v>36060000</v>
      </c>
      <c r="T11"/>
      <c r="U11" s="108">
        <v>2</v>
      </c>
      <c r="V11"/>
      <c r="W11" s="29"/>
      <c r="X11" s="30"/>
      <c r="AW11" s="1"/>
      <c r="AX11" s="1"/>
      <c r="AY11" s="1"/>
      <c r="AZ11" s="1"/>
      <c r="BA11" s="1"/>
    </row>
    <row r="12" spans="1:53">
      <c r="A12" s="14"/>
      <c r="B12" s="18" t="s">
        <v>30</v>
      </c>
      <c r="C12" s="75" t="s">
        <v>31</v>
      </c>
      <c r="D12" s="85">
        <v>353197415.81999999</v>
      </c>
      <c r="E12" s="86">
        <v>-25000000</v>
      </c>
      <c r="F12" s="85">
        <f>+D12+E12</f>
        <v>328197415.81999999</v>
      </c>
      <c r="G12" s="87">
        <v>25726841.870000001</v>
      </c>
      <c r="H12" s="87">
        <v>25728815.34</v>
      </c>
      <c r="I12" s="87">
        <v>25635947.530000001</v>
      </c>
      <c r="J12" s="87">
        <v>25649117.010000002</v>
      </c>
      <c r="K12" s="19">
        <v>26078132.899999999</v>
      </c>
      <c r="L12" s="19">
        <v>26067726.300000001</v>
      </c>
      <c r="M12" s="19">
        <v>26021061.530000001</v>
      </c>
      <c r="N12" s="19">
        <v>26068929.66</v>
      </c>
      <c r="O12" s="19">
        <v>26058302.09</v>
      </c>
      <c r="P12" s="19">
        <v>26273607.57</v>
      </c>
      <c r="Q12" s="19">
        <v>26228522.940000001</v>
      </c>
      <c r="R12" s="19">
        <v>0</v>
      </c>
      <c r="S12" s="31">
        <f t="shared" si="5"/>
        <v>285537004.74000001</v>
      </c>
      <c r="T12"/>
      <c r="U12" s="108">
        <v>2</v>
      </c>
      <c r="V12"/>
      <c r="W12" s="29"/>
      <c r="X12" s="30"/>
      <c r="AW12" s="1"/>
      <c r="AX12" s="1"/>
      <c r="AY12" s="1"/>
      <c r="AZ12" s="1"/>
      <c r="BA12" s="1"/>
    </row>
    <row r="13" spans="1:53">
      <c r="A13" s="14"/>
      <c r="B13" s="15"/>
      <c r="C13" s="75"/>
      <c r="D13" s="85"/>
      <c r="E13" s="86"/>
      <c r="F13" s="85"/>
      <c r="G13" s="85"/>
      <c r="H13" s="87"/>
      <c r="I13" s="87"/>
      <c r="J13" s="87"/>
      <c r="K13" s="19"/>
      <c r="L13" s="19"/>
      <c r="M13" s="19"/>
      <c r="N13" s="19"/>
      <c r="O13" s="19"/>
      <c r="P13" s="19"/>
      <c r="Q13" s="19"/>
      <c r="R13" s="19"/>
      <c r="S13" s="31">
        <f t="shared" si="5"/>
        <v>0</v>
      </c>
      <c r="T13"/>
      <c r="U13" s="108">
        <v>2</v>
      </c>
      <c r="V13"/>
      <c r="W13" s="29"/>
      <c r="X13" s="30"/>
      <c r="AW13" s="1"/>
      <c r="AX13" s="1"/>
      <c r="AY13" s="1"/>
      <c r="AZ13" s="1"/>
      <c r="BA13" s="1"/>
    </row>
    <row r="14" spans="1:53">
      <c r="A14" s="8" t="s">
        <v>32</v>
      </c>
      <c r="B14" s="15"/>
      <c r="C14" s="74" t="s">
        <v>33</v>
      </c>
      <c r="D14" s="88">
        <f>SUM(D16:D24)</f>
        <v>1052010688.11</v>
      </c>
      <c r="E14" s="88">
        <f>SUM(E16:E24)</f>
        <v>-46150000</v>
      </c>
      <c r="F14" s="88">
        <f>SUM(F16:F24)</f>
        <v>1005860688.11</v>
      </c>
      <c r="G14" s="88">
        <f>+G16+G17+G18+G19+G20+G21+G22+G23+G24</f>
        <v>41707745.210000001</v>
      </c>
      <c r="H14" s="89">
        <f t="shared" ref="H14:O14" si="6">H16+H17+H18+H19+H20+H21+H22+H23+H24</f>
        <v>68945827.799999997</v>
      </c>
      <c r="I14" s="89">
        <f t="shared" si="6"/>
        <v>48906825.530000001</v>
      </c>
      <c r="J14" s="89">
        <f t="shared" si="6"/>
        <v>40977555.350000001</v>
      </c>
      <c r="K14" s="20">
        <f t="shared" si="6"/>
        <v>42430336.359999999</v>
      </c>
      <c r="L14" s="20">
        <f t="shared" si="6"/>
        <v>56580884.950000003</v>
      </c>
      <c r="M14" s="20">
        <f t="shared" si="6"/>
        <v>44031720.609999999</v>
      </c>
      <c r="N14" s="20">
        <f t="shared" si="6"/>
        <v>64255995.470000006</v>
      </c>
      <c r="O14" s="20">
        <f t="shared" si="6"/>
        <v>100729291.93999998</v>
      </c>
      <c r="P14" s="20">
        <f>P16+P17+P18+P19+P20+P21+P22+P23+P24</f>
        <v>66730760.249999985</v>
      </c>
      <c r="Q14" s="20">
        <f t="shared" ref="Q14" si="7">Q16+Q17+Q18+Q19+Q20+Q21+Q22+Q23+Q24</f>
        <v>62542589.140000001</v>
      </c>
      <c r="R14" s="20">
        <f t="shared" ref="R14" si="8">R16+R17+R18+R19+R20+R21+R22+R23+R24</f>
        <v>0</v>
      </c>
      <c r="S14" s="16">
        <f>SUM(G14:R14)</f>
        <v>637839532.61000001</v>
      </c>
      <c r="T14" s="32"/>
      <c r="U14" s="108">
        <v>1</v>
      </c>
      <c r="V14"/>
      <c r="W14" s="29"/>
      <c r="X14" s="30"/>
      <c r="Z14" s="116"/>
      <c r="AA14" s="117"/>
      <c r="AB14" s="117"/>
      <c r="AC14" s="117"/>
      <c r="AW14" s="1"/>
      <c r="AX14" s="1"/>
      <c r="AY14" s="1"/>
      <c r="AZ14" s="1"/>
      <c r="BA14" s="1"/>
    </row>
    <row r="15" spans="1:53">
      <c r="A15" s="14"/>
      <c r="B15" s="15"/>
      <c r="C15" s="74"/>
      <c r="D15" s="88"/>
      <c r="E15" s="88"/>
      <c r="F15" s="88"/>
      <c r="G15" s="88"/>
      <c r="H15" s="89"/>
      <c r="I15" s="89"/>
      <c r="J15" s="89"/>
      <c r="K15" s="20">
        <v>0</v>
      </c>
      <c r="L15" s="20"/>
      <c r="M15" s="20"/>
      <c r="N15" s="20"/>
      <c r="O15" s="20"/>
      <c r="P15" s="20"/>
      <c r="Q15" s="20"/>
      <c r="R15" s="20"/>
      <c r="S15" s="31">
        <f t="shared" si="5"/>
        <v>0</v>
      </c>
      <c r="T15"/>
      <c r="U15" s="108">
        <v>2</v>
      </c>
      <c r="V15"/>
      <c r="W15" s="29"/>
      <c r="X15" s="30"/>
      <c r="AW15" s="1"/>
      <c r="AX15" s="1"/>
      <c r="AY15" s="1"/>
      <c r="AZ15" s="1"/>
      <c r="BA15" s="1"/>
    </row>
    <row r="16" spans="1:53">
      <c r="A16" s="14"/>
      <c r="B16" s="18" t="s">
        <v>34</v>
      </c>
      <c r="C16" s="75" t="s">
        <v>35</v>
      </c>
      <c r="D16" s="85">
        <v>92674308</v>
      </c>
      <c r="E16" s="86">
        <v>45500000</v>
      </c>
      <c r="F16" s="85">
        <f t="shared" ref="F16:F24" si="9">+D16+E16</f>
        <v>138174308</v>
      </c>
      <c r="G16" s="87">
        <v>4076200.55</v>
      </c>
      <c r="H16" s="87">
        <v>19412810.149999999</v>
      </c>
      <c r="I16" s="87">
        <v>4395315.07</v>
      </c>
      <c r="J16" s="87">
        <v>3420177.3</v>
      </c>
      <c r="K16" s="19">
        <v>4438439.58</v>
      </c>
      <c r="L16" s="19">
        <v>4110386.12</v>
      </c>
      <c r="M16" s="19">
        <v>4566916.8099999996</v>
      </c>
      <c r="N16" s="19">
        <v>3392899.6</v>
      </c>
      <c r="O16" s="19">
        <v>44617156.93</v>
      </c>
      <c r="P16" s="19">
        <v>5532800.0199999996</v>
      </c>
      <c r="Q16" s="19">
        <v>5401094.0899999999</v>
      </c>
      <c r="R16" s="19"/>
      <c r="S16" s="31">
        <f t="shared" si="5"/>
        <v>103364196.22</v>
      </c>
      <c r="T16"/>
      <c r="U16" s="108">
        <v>2</v>
      </c>
      <c r="V16"/>
      <c r="W16" s="29"/>
      <c r="X16" s="30"/>
      <c r="AW16" s="1"/>
      <c r="AX16" s="1"/>
      <c r="AY16" s="1"/>
      <c r="AZ16" s="1"/>
      <c r="BA16" s="1"/>
    </row>
    <row r="17" spans="1:53" ht="29.25" customHeight="1">
      <c r="A17" s="14"/>
      <c r="B17" s="21" t="s">
        <v>36</v>
      </c>
      <c r="C17" s="75" t="s">
        <v>37</v>
      </c>
      <c r="D17" s="85">
        <v>37649000</v>
      </c>
      <c r="E17" s="86">
        <v>-5000000</v>
      </c>
      <c r="F17" s="85">
        <f t="shared" si="9"/>
        <v>32649000</v>
      </c>
      <c r="G17" s="87">
        <v>1460172.12</v>
      </c>
      <c r="H17" s="87">
        <v>2016134.5</v>
      </c>
      <c r="I17" s="87">
        <v>1024102.94</v>
      </c>
      <c r="J17" s="87">
        <v>1722045.05</v>
      </c>
      <c r="K17" s="19">
        <v>706400</v>
      </c>
      <c r="L17" s="19">
        <v>1196384.98</v>
      </c>
      <c r="M17" s="19">
        <v>1613444.6</v>
      </c>
      <c r="N17" s="19">
        <v>1824011.14</v>
      </c>
      <c r="O17" s="19">
        <v>2418348.7999999998</v>
      </c>
      <c r="P17" s="19">
        <v>1274400</v>
      </c>
      <c r="Q17" s="19">
        <v>913530.61</v>
      </c>
      <c r="R17" s="19"/>
      <c r="S17" s="31">
        <f t="shared" si="5"/>
        <v>16168974.739999998</v>
      </c>
      <c r="T17"/>
      <c r="U17" s="108">
        <v>2</v>
      </c>
      <c r="V17"/>
      <c r="W17" s="29"/>
      <c r="X17" s="30"/>
      <c r="AW17" s="1"/>
      <c r="AX17" s="1"/>
      <c r="AY17" s="1"/>
      <c r="AZ17" s="1"/>
      <c r="BA17" s="1"/>
    </row>
    <row r="18" spans="1:53" ht="28.5" customHeight="1">
      <c r="A18" s="14"/>
      <c r="B18" s="18" t="s">
        <v>38</v>
      </c>
      <c r="C18" s="75" t="s">
        <v>39</v>
      </c>
      <c r="D18" s="85">
        <v>95000000</v>
      </c>
      <c r="E18" s="86">
        <v>0</v>
      </c>
      <c r="F18" s="85">
        <f t="shared" si="9"/>
        <v>95000000</v>
      </c>
      <c r="G18" s="87">
        <v>5946528.04</v>
      </c>
      <c r="H18" s="87">
        <v>4104729.68</v>
      </c>
      <c r="I18" s="87">
        <v>3040493.25</v>
      </c>
      <c r="J18" s="87">
        <v>4508865.5</v>
      </c>
      <c r="K18" s="19">
        <v>5813849.25</v>
      </c>
      <c r="L18" s="19">
        <v>13883008.48</v>
      </c>
      <c r="M18" s="19">
        <v>6772998</v>
      </c>
      <c r="N18" s="19">
        <v>5807335.2400000002</v>
      </c>
      <c r="O18" s="19">
        <v>13731840.119999999</v>
      </c>
      <c r="P18" s="19">
        <v>10443000.1</v>
      </c>
      <c r="Q18" s="19">
        <v>6812476.4400000004</v>
      </c>
      <c r="R18" s="19"/>
      <c r="S18" s="31">
        <f t="shared" si="5"/>
        <v>80865124.099999994</v>
      </c>
      <c r="T18"/>
      <c r="U18" s="108">
        <v>2</v>
      </c>
      <c r="V18"/>
      <c r="W18" s="29"/>
      <c r="X18" s="30"/>
      <c r="AW18" s="1"/>
      <c r="AX18" s="1"/>
      <c r="AY18" s="1"/>
      <c r="AZ18" s="1"/>
      <c r="BA18" s="1"/>
    </row>
    <row r="19" spans="1:53">
      <c r="A19" s="14"/>
      <c r="B19" s="18" t="s">
        <v>40</v>
      </c>
      <c r="C19" s="75" t="s">
        <v>41</v>
      </c>
      <c r="D19" s="85">
        <v>67420000</v>
      </c>
      <c r="E19" s="86">
        <v>-10000000</v>
      </c>
      <c r="F19" s="85">
        <f t="shared" si="9"/>
        <v>57420000</v>
      </c>
      <c r="G19" s="87">
        <v>38993</v>
      </c>
      <c r="H19" s="87">
        <v>6006828.6200000001</v>
      </c>
      <c r="I19" s="87">
        <v>2364073.7999999998</v>
      </c>
      <c r="J19" s="87">
        <v>2209145.27</v>
      </c>
      <c r="K19" s="19">
        <v>655138.88</v>
      </c>
      <c r="L19" s="19">
        <v>4254360.5199999996</v>
      </c>
      <c r="M19" s="19">
        <v>3767134.99</v>
      </c>
      <c r="N19" s="19">
        <v>4502083.84</v>
      </c>
      <c r="O19" s="19">
        <v>814292.41</v>
      </c>
      <c r="P19" s="19">
        <v>3893352.52</v>
      </c>
      <c r="Q19" s="19">
        <v>3609758.7</v>
      </c>
      <c r="R19" s="19"/>
      <c r="S19" s="31">
        <f t="shared" si="5"/>
        <v>32115162.549999997</v>
      </c>
      <c r="T19"/>
      <c r="U19" s="108">
        <v>2</v>
      </c>
      <c r="V19"/>
      <c r="W19" s="29"/>
      <c r="X19" s="30"/>
      <c r="AW19" s="1"/>
      <c r="AX19" s="1"/>
      <c r="AY19" s="1"/>
      <c r="AZ19" s="1"/>
      <c r="BA19" s="1"/>
    </row>
    <row r="20" spans="1:53">
      <c r="A20" s="14"/>
      <c r="B20" s="18" t="s">
        <v>42</v>
      </c>
      <c r="C20" s="75" t="s">
        <v>43</v>
      </c>
      <c r="D20" s="85">
        <v>130501268.8</v>
      </c>
      <c r="E20" s="86">
        <v>-13650000</v>
      </c>
      <c r="F20" s="85">
        <f t="shared" si="9"/>
        <v>116851268.8</v>
      </c>
      <c r="G20" s="87">
        <v>724506.31</v>
      </c>
      <c r="H20" s="87">
        <v>4018013.56</v>
      </c>
      <c r="I20" s="87">
        <v>3282030.94</v>
      </c>
      <c r="J20" s="87">
        <v>7095412.8700000001</v>
      </c>
      <c r="K20" s="19">
        <v>11304580.289999999</v>
      </c>
      <c r="L20" s="19">
        <v>1290482.45</v>
      </c>
      <c r="M20" s="19">
        <v>2935585.69</v>
      </c>
      <c r="N20" s="19">
        <v>3647122.09</v>
      </c>
      <c r="O20" s="19">
        <v>5858197.9400000004</v>
      </c>
      <c r="P20" s="19">
        <v>18159514.399999999</v>
      </c>
      <c r="Q20" s="19">
        <v>6482157.4199999999</v>
      </c>
      <c r="R20" s="19"/>
      <c r="S20" s="31">
        <f t="shared" si="5"/>
        <v>64797603.960000001</v>
      </c>
      <c r="T20"/>
      <c r="U20" s="108">
        <v>2</v>
      </c>
      <c r="V20"/>
      <c r="W20" s="29"/>
      <c r="X20" s="30"/>
      <c r="AW20" s="1"/>
      <c r="AX20" s="1"/>
      <c r="AY20" s="1"/>
      <c r="AZ20" s="1"/>
      <c r="BA20" s="1"/>
    </row>
    <row r="21" spans="1:53">
      <c r="A21" s="14"/>
      <c r="B21" s="18" t="s">
        <v>44</v>
      </c>
      <c r="C21" s="75" t="s">
        <v>45</v>
      </c>
      <c r="D21" s="85">
        <v>190308711.31</v>
      </c>
      <c r="E21" s="86">
        <v>-31000000</v>
      </c>
      <c r="F21" s="85">
        <f t="shared" si="9"/>
        <v>159308711.31</v>
      </c>
      <c r="G21" s="87">
        <v>10611718.58</v>
      </c>
      <c r="H21" s="87">
        <v>8472655.0600000005</v>
      </c>
      <c r="I21" s="87">
        <v>13328515</v>
      </c>
      <c r="J21" s="87">
        <v>11334932.060000001</v>
      </c>
      <c r="K21" s="19">
        <v>11115398.4</v>
      </c>
      <c r="L21" s="19">
        <v>10838523.039999999</v>
      </c>
      <c r="M21" s="19">
        <v>9658499.9100000001</v>
      </c>
      <c r="N21" s="19">
        <v>12179605.57</v>
      </c>
      <c r="O21" s="19">
        <v>11206431.630000001</v>
      </c>
      <c r="P21" s="19">
        <v>11692672.210000001</v>
      </c>
      <c r="Q21" s="19">
        <v>11718888.15</v>
      </c>
      <c r="R21" s="19"/>
      <c r="S21" s="31">
        <f t="shared" si="5"/>
        <v>122157839.61000001</v>
      </c>
      <c r="T21"/>
      <c r="U21" s="108">
        <v>2</v>
      </c>
      <c r="V21"/>
      <c r="W21" s="29"/>
      <c r="X21" s="30"/>
      <c r="AW21" s="1"/>
      <c r="AX21" s="1"/>
      <c r="AY21" s="1"/>
      <c r="AZ21" s="1"/>
      <c r="BA21" s="1"/>
    </row>
    <row r="22" spans="1:53" ht="55.5" customHeight="1">
      <c r="A22" s="14"/>
      <c r="B22" s="21" t="s">
        <v>46</v>
      </c>
      <c r="C22" s="75" t="s">
        <v>47</v>
      </c>
      <c r="D22" s="85">
        <v>92277400</v>
      </c>
      <c r="E22" s="93">
        <v>-6000000</v>
      </c>
      <c r="F22" s="85">
        <f t="shared" si="9"/>
        <v>86277400</v>
      </c>
      <c r="G22" s="87">
        <v>1078497.52</v>
      </c>
      <c r="H22" s="87">
        <v>9418172.8900000006</v>
      </c>
      <c r="I22" s="87">
        <v>1346088.15</v>
      </c>
      <c r="J22" s="87">
        <v>897504.28</v>
      </c>
      <c r="K22" s="19">
        <v>1182709.43</v>
      </c>
      <c r="L22" s="19">
        <v>3387708.35</v>
      </c>
      <c r="M22" s="19">
        <v>586561.76</v>
      </c>
      <c r="N22" s="19">
        <v>7835834.6500000004</v>
      </c>
      <c r="O22" s="19">
        <v>2505657.08</v>
      </c>
      <c r="P22" s="19">
        <v>3135330.08</v>
      </c>
      <c r="Q22" s="19">
        <v>1347410.34</v>
      </c>
      <c r="R22" s="19"/>
      <c r="S22" s="31">
        <f t="shared" si="5"/>
        <v>32721474.529999997</v>
      </c>
      <c r="T22"/>
      <c r="U22" s="108">
        <v>2</v>
      </c>
      <c r="V22"/>
      <c r="W22" s="29"/>
      <c r="X22" s="30"/>
      <c r="AW22" s="1"/>
      <c r="AX22" s="1"/>
      <c r="AY22" s="1"/>
      <c r="AZ22" s="1"/>
      <c r="BA22" s="1"/>
    </row>
    <row r="23" spans="1:53" ht="45.75" customHeight="1">
      <c r="A23" s="14"/>
      <c r="B23" s="21" t="s">
        <v>48</v>
      </c>
      <c r="C23" s="75" t="s">
        <v>49</v>
      </c>
      <c r="D23" s="85">
        <v>263950000</v>
      </c>
      <c r="E23" s="93">
        <v>-26000000</v>
      </c>
      <c r="F23" s="85">
        <f t="shared" si="9"/>
        <v>237950000</v>
      </c>
      <c r="G23" s="87">
        <v>13626727.189999999</v>
      </c>
      <c r="H23" s="87">
        <v>5407116.2599999998</v>
      </c>
      <c r="I23" s="87">
        <v>15806021.460000001</v>
      </c>
      <c r="J23" s="87">
        <v>6305283.2800000003</v>
      </c>
      <c r="K23" s="19">
        <v>6472595.4299999997</v>
      </c>
      <c r="L23" s="19">
        <v>9918829.5299999993</v>
      </c>
      <c r="M23" s="19">
        <v>12434350.060000001</v>
      </c>
      <c r="N23" s="19">
        <v>18791899.100000001</v>
      </c>
      <c r="O23" s="19">
        <v>17023620.469999999</v>
      </c>
      <c r="P23" s="19">
        <v>5186805.37</v>
      </c>
      <c r="Q23" s="19">
        <v>17463375.140000001</v>
      </c>
      <c r="R23" s="19"/>
      <c r="S23" s="31">
        <f t="shared" si="5"/>
        <v>128436623.29000001</v>
      </c>
      <c r="T23" s="32">
        <v>0</v>
      </c>
      <c r="U23" s="108">
        <v>2</v>
      </c>
      <c r="V23"/>
      <c r="W23" s="29"/>
      <c r="X23" s="30"/>
      <c r="AW23" s="1"/>
      <c r="AX23" s="1"/>
      <c r="AY23" s="1"/>
      <c r="AZ23" s="1"/>
      <c r="BA23" s="1"/>
    </row>
    <row r="24" spans="1:53">
      <c r="A24" s="14"/>
      <c r="B24" s="18" t="s">
        <v>50</v>
      </c>
      <c r="C24" s="75" t="s">
        <v>51</v>
      </c>
      <c r="D24" s="85">
        <v>82230000</v>
      </c>
      <c r="E24" s="93">
        <v>0</v>
      </c>
      <c r="F24" s="85">
        <f t="shared" si="9"/>
        <v>82230000</v>
      </c>
      <c r="G24" s="87">
        <v>4144401.9</v>
      </c>
      <c r="H24" s="87">
        <v>10089367.08</v>
      </c>
      <c r="I24" s="87">
        <v>4320184.92</v>
      </c>
      <c r="J24" s="87">
        <v>3484189.74</v>
      </c>
      <c r="K24" s="19">
        <v>741225.1</v>
      </c>
      <c r="L24" s="19">
        <v>7701201.4800000004</v>
      </c>
      <c r="M24" s="19">
        <v>1696228.79</v>
      </c>
      <c r="N24" s="19">
        <v>6275204.2400000002</v>
      </c>
      <c r="O24" s="19">
        <v>2553746.56</v>
      </c>
      <c r="P24" s="19">
        <v>7412885.5499999998</v>
      </c>
      <c r="Q24" s="19">
        <v>8793898.25</v>
      </c>
      <c r="R24" s="19"/>
      <c r="S24" s="31">
        <f t="shared" si="5"/>
        <v>57212533.609999999</v>
      </c>
      <c r="T24"/>
      <c r="U24" s="108">
        <v>2</v>
      </c>
      <c r="V24"/>
      <c r="W24" s="29"/>
      <c r="X24" s="30"/>
      <c r="AW24" s="1"/>
      <c r="AX24" s="1"/>
      <c r="AY24" s="1"/>
      <c r="AZ24" s="1"/>
      <c r="BA24" s="1"/>
    </row>
    <row r="25" spans="1:53" ht="13.15" customHeight="1">
      <c r="A25" s="14"/>
      <c r="B25" s="15"/>
      <c r="C25" s="75"/>
      <c r="D25" s="85"/>
      <c r="E25" s="85"/>
      <c r="F25" s="85"/>
      <c r="G25" s="85"/>
      <c r="H25" s="87"/>
      <c r="I25" s="87"/>
      <c r="J25" s="87"/>
      <c r="K25" s="19"/>
      <c r="L25" s="19"/>
      <c r="M25" s="19"/>
      <c r="N25" s="19"/>
      <c r="O25" s="19"/>
      <c r="P25" s="19"/>
      <c r="Q25" s="19"/>
      <c r="R25" s="19"/>
      <c r="S25" s="31">
        <f t="shared" si="5"/>
        <v>0</v>
      </c>
      <c r="T25"/>
      <c r="U25" s="108">
        <v>2</v>
      </c>
      <c r="V25"/>
      <c r="W25" s="29"/>
      <c r="X25" s="30"/>
      <c r="AW25" s="1"/>
      <c r="AX25" s="1"/>
      <c r="AY25" s="1"/>
      <c r="AZ25" s="1"/>
      <c r="BA25" s="1"/>
    </row>
    <row r="26" spans="1:53">
      <c r="A26" s="8" t="s">
        <v>52</v>
      </c>
      <c r="B26" s="15"/>
      <c r="C26" s="74" t="s">
        <v>53</v>
      </c>
      <c r="D26" s="84">
        <f>SUM(D28:D36)</f>
        <v>204360649.80000001</v>
      </c>
      <c r="E26" s="84">
        <f>SUM(E28:E36)</f>
        <v>-4135000</v>
      </c>
      <c r="F26" s="84">
        <f>SUM(F28:F36)</f>
        <v>200225649.80000001</v>
      </c>
      <c r="G26" s="84">
        <f>G28+G29+G30+G31+G32+G33+G34+G35+G36</f>
        <v>9539930.4899999984</v>
      </c>
      <c r="H26" s="84">
        <f>H28+H29+H30+H31+H32+H33+H34+H35+H36</f>
        <v>17371146.32</v>
      </c>
      <c r="I26" s="84">
        <f t="shared" ref="I26:O26" si="10">I28+I29+I30+I31+I32+I33+I34+I35+I36</f>
        <v>7908456.3900000006</v>
      </c>
      <c r="J26" s="84">
        <f t="shared" si="10"/>
        <v>11190271.43</v>
      </c>
      <c r="K26" s="17">
        <f t="shared" si="10"/>
        <v>7903312.1399999997</v>
      </c>
      <c r="L26" s="17">
        <f t="shared" si="10"/>
        <v>9917293.9499999993</v>
      </c>
      <c r="M26" s="17">
        <f t="shared" si="10"/>
        <v>7872810.6200000001</v>
      </c>
      <c r="N26" s="17">
        <f t="shared" si="10"/>
        <v>15499898.1</v>
      </c>
      <c r="O26" s="17">
        <f t="shared" si="10"/>
        <v>14991812.140000001</v>
      </c>
      <c r="P26" s="17">
        <f t="shared" ref="P26:R26" si="11">P28+P29+P30+P31+P32+P33+P34+P35+P36</f>
        <v>5206205.79</v>
      </c>
      <c r="Q26" s="17">
        <f t="shared" si="11"/>
        <v>5322327.3800000008</v>
      </c>
      <c r="R26" s="17">
        <f t="shared" si="11"/>
        <v>0</v>
      </c>
      <c r="S26" s="16">
        <f>SUM(G26:R26)</f>
        <v>112723464.75</v>
      </c>
      <c r="T26"/>
      <c r="U26" s="108">
        <v>1</v>
      </c>
      <c r="V26"/>
      <c r="W26" s="29"/>
      <c r="X26" s="30"/>
      <c r="AW26" s="1"/>
      <c r="AX26" s="1"/>
      <c r="AY26" s="1"/>
      <c r="AZ26" s="1"/>
      <c r="BA26" s="1"/>
    </row>
    <row r="27" spans="1:53" ht="13.15" customHeight="1">
      <c r="A27" s="14"/>
      <c r="B27" s="15"/>
      <c r="C27" s="74"/>
      <c r="D27" s="83"/>
      <c r="E27" s="83"/>
      <c r="F27" s="83"/>
      <c r="G27" s="83"/>
      <c r="H27" s="84"/>
      <c r="I27" s="84"/>
      <c r="J27" s="84"/>
      <c r="K27" s="17"/>
      <c r="L27" s="17"/>
      <c r="M27" s="17"/>
      <c r="N27" s="17"/>
      <c r="O27" s="17"/>
      <c r="P27" s="17"/>
      <c r="Q27" s="17"/>
      <c r="R27" s="17"/>
      <c r="S27" s="31">
        <f t="shared" si="5"/>
        <v>0</v>
      </c>
      <c r="T27"/>
      <c r="U27" s="108">
        <v>2</v>
      </c>
      <c r="V27"/>
      <c r="W27" s="29"/>
      <c r="X27" s="30"/>
      <c r="AW27" s="1"/>
      <c r="AX27" s="1"/>
      <c r="AY27" s="1"/>
      <c r="AZ27" s="1"/>
      <c r="BA27" s="1"/>
    </row>
    <row r="28" spans="1:53" ht="34.5" customHeight="1">
      <c r="A28" s="14"/>
      <c r="B28" s="18" t="s">
        <v>54</v>
      </c>
      <c r="C28" s="75" t="s">
        <v>55</v>
      </c>
      <c r="D28" s="85">
        <v>8300000</v>
      </c>
      <c r="E28" s="93">
        <v>-160000</v>
      </c>
      <c r="F28" s="85">
        <f t="shared" ref="F28:F36" si="12">+D28+E28</f>
        <v>8140000</v>
      </c>
      <c r="G28" s="87">
        <v>247374.21</v>
      </c>
      <c r="H28" s="87">
        <v>90224.639999999999</v>
      </c>
      <c r="I28" s="87">
        <v>447272.7</v>
      </c>
      <c r="J28" s="87">
        <v>761439.7</v>
      </c>
      <c r="K28" s="19">
        <v>117911.46</v>
      </c>
      <c r="L28" s="19">
        <v>822922.1</v>
      </c>
      <c r="M28" s="19">
        <v>211222.39</v>
      </c>
      <c r="N28" s="19">
        <v>1069077.76</v>
      </c>
      <c r="O28" s="19">
        <v>112162.65</v>
      </c>
      <c r="P28" s="19">
        <v>401640.59</v>
      </c>
      <c r="Q28" s="19">
        <v>324803.96000000002</v>
      </c>
      <c r="R28" s="19"/>
      <c r="S28" s="31">
        <f>SUM(G28:R28)</f>
        <v>4606052.16</v>
      </c>
      <c r="T28"/>
      <c r="U28" s="108">
        <v>2</v>
      </c>
      <c r="V28"/>
      <c r="W28" s="29"/>
      <c r="X28" s="30"/>
      <c r="AW28" s="1"/>
      <c r="AX28" s="1"/>
      <c r="AY28" s="1"/>
      <c r="AZ28" s="1"/>
      <c r="BA28" s="1"/>
    </row>
    <row r="29" spans="1:53" ht="25.9" customHeight="1">
      <c r="A29" s="14"/>
      <c r="B29" s="18" t="s">
        <v>56</v>
      </c>
      <c r="C29" s="75" t="s">
        <v>57</v>
      </c>
      <c r="D29" s="85">
        <v>6459000</v>
      </c>
      <c r="E29" s="93">
        <v>0</v>
      </c>
      <c r="F29" s="85">
        <f t="shared" si="12"/>
        <v>6459000</v>
      </c>
      <c r="G29" s="87">
        <v>0</v>
      </c>
      <c r="H29" s="87">
        <v>10573.98</v>
      </c>
      <c r="I29" s="87"/>
      <c r="J29" s="87">
        <v>127086</v>
      </c>
      <c r="K29" s="19">
        <v>5852.8</v>
      </c>
      <c r="L29" s="19">
        <v>403283.11</v>
      </c>
      <c r="M29" s="19">
        <v>103840</v>
      </c>
      <c r="N29" s="19">
        <v>47697.96</v>
      </c>
      <c r="O29" s="19">
        <v>18074.79</v>
      </c>
      <c r="P29" s="19">
        <v>66000</v>
      </c>
      <c r="Q29" s="19">
        <v>26514.6</v>
      </c>
      <c r="R29" s="19"/>
      <c r="S29" s="31">
        <f t="shared" ref="S29:S34" si="13">SUM(G29:R29)</f>
        <v>808923.24</v>
      </c>
      <c r="T29"/>
      <c r="U29" s="108">
        <v>2</v>
      </c>
      <c r="V29"/>
      <c r="W29" s="29"/>
      <c r="X29" s="30"/>
      <c r="AW29" s="1"/>
      <c r="AX29" s="1"/>
      <c r="AY29" s="1"/>
      <c r="AZ29" s="1"/>
      <c r="BA29" s="1"/>
    </row>
    <row r="30" spans="1:53" ht="29.45" customHeight="1">
      <c r="A30" s="14"/>
      <c r="B30" s="18" t="s">
        <v>58</v>
      </c>
      <c r="C30" s="75" t="s">
        <v>59</v>
      </c>
      <c r="D30" s="85">
        <v>18630000</v>
      </c>
      <c r="E30" s="93">
        <v>2000000</v>
      </c>
      <c r="F30" s="85">
        <f t="shared" si="12"/>
        <v>20630000</v>
      </c>
      <c r="G30" s="87">
        <v>5043000.63</v>
      </c>
      <c r="H30" s="87">
        <v>990565.85</v>
      </c>
      <c r="I30" s="87">
        <v>71398.05</v>
      </c>
      <c r="J30" s="87">
        <v>1137367.5</v>
      </c>
      <c r="K30" s="19">
        <v>683899.17</v>
      </c>
      <c r="L30" s="19">
        <v>843206.05</v>
      </c>
      <c r="M30" s="19">
        <v>289062.83</v>
      </c>
      <c r="N30" s="19">
        <v>1512252.24</v>
      </c>
      <c r="O30" s="19">
        <v>612048.01</v>
      </c>
      <c r="P30" s="19">
        <v>2150</v>
      </c>
      <c r="Q30" s="19">
        <v>743455.51</v>
      </c>
      <c r="R30" s="19"/>
      <c r="S30" s="31">
        <f t="shared" si="13"/>
        <v>11928405.84</v>
      </c>
      <c r="T30"/>
      <c r="U30" s="108">
        <v>2</v>
      </c>
      <c r="V30"/>
      <c r="W30" s="29"/>
      <c r="X30" s="30"/>
      <c r="AW30" s="1"/>
      <c r="AX30" s="1"/>
      <c r="AY30" s="1"/>
      <c r="AZ30" s="1"/>
      <c r="BA30" s="1"/>
    </row>
    <row r="31" spans="1:53" ht="22.15" customHeight="1">
      <c r="A31" s="14"/>
      <c r="B31" s="18" t="s">
        <v>60</v>
      </c>
      <c r="C31" s="75" t="s">
        <v>61</v>
      </c>
      <c r="D31" s="85">
        <v>2888360</v>
      </c>
      <c r="E31" s="93">
        <v>0</v>
      </c>
      <c r="F31" s="85">
        <f t="shared" si="12"/>
        <v>2888360</v>
      </c>
      <c r="G31" s="87">
        <v>1090</v>
      </c>
      <c r="H31" s="87"/>
      <c r="I31" s="87"/>
      <c r="J31" s="87">
        <v>193850</v>
      </c>
      <c r="K31" s="19">
        <v>78000</v>
      </c>
      <c r="L31" s="19">
        <v>6895.32</v>
      </c>
      <c r="M31" s="19">
        <v>64650</v>
      </c>
      <c r="N31" s="19">
        <v>5010</v>
      </c>
      <c r="O31" s="19">
        <v>0</v>
      </c>
      <c r="P31" s="19">
        <v>113104</v>
      </c>
      <c r="Q31" s="19">
        <v>61518</v>
      </c>
      <c r="R31" s="19"/>
      <c r="S31" s="31">
        <f t="shared" si="13"/>
        <v>524117.32</v>
      </c>
      <c r="T31"/>
      <c r="U31" s="108">
        <v>2</v>
      </c>
      <c r="V31"/>
      <c r="W31" s="28"/>
      <c r="AW31" s="1"/>
      <c r="AX31" s="1"/>
      <c r="AY31" s="1"/>
      <c r="AZ31" s="1"/>
      <c r="BA31" s="1"/>
    </row>
    <row r="32" spans="1:53" ht="31.15" customHeight="1">
      <c r="A32" s="14"/>
      <c r="B32" s="18" t="s">
        <v>62</v>
      </c>
      <c r="C32" s="75" t="s">
        <v>63</v>
      </c>
      <c r="D32" s="85">
        <v>10000000</v>
      </c>
      <c r="E32" s="93">
        <v>-7000000</v>
      </c>
      <c r="F32" s="85">
        <f t="shared" si="12"/>
        <v>3000000</v>
      </c>
      <c r="G32" s="87">
        <v>0</v>
      </c>
      <c r="H32" s="87">
        <v>290752</v>
      </c>
      <c r="I32" s="87">
        <v>0</v>
      </c>
      <c r="J32" s="87">
        <v>0</v>
      </c>
      <c r="K32" s="19">
        <v>0</v>
      </c>
      <c r="L32" s="19">
        <v>0</v>
      </c>
      <c r="M32" s="19"/>
      <c r="N32" s="19"/>
      <c r="O32" s="19">
        <v>0</v>
      </c>
      <c r="P32" s="19"/>
      <c r="Q32" s="19">
        <v>0</v>
      </c>
      <c r="R32" s="19"/>
      <c r="S32" s="31">
        <f t="shared" si="13"/>
        <v>290752</v>
      </c>
      <c r="T32"/>
      <c r="U32" s="108">
        <v>2</v>
      </c>
      <c r="V32"/>
      <c r="W32" s="28"/>
      <c r="AW32" s="1"/>
      <c r="AX32" s="1"/>
      <c r="AY32" s="1"/>
      <c r="AZ32" s="1"/>
      <c r="BA32" s="1"/>
    </row>
    <row r="33" spans="1:53" ht="33" customHeight="1">
      <c r="A33" s="14"/>
      <c r="B33" s="18" t="s">
        <v>64</v>
      </c>
      <c r="C33" s="75" t="s">
        <v>65</v>
      </c>
      <c r="D33" s="87">
        <v>1299220</v>
      </c>
      <c r="E33" s="93">
        <v>825000</v>
      </c>
      <c r="F33" s="85">
        <f t="shared" si="12"/>
        <v>2124220</v>
      </c>
      <c r="G33" s="87">
        <v>1246.08</v>
      </c>
      <c r="H33" s="87">
        <v>184283.59</v>
      </c>
      <c r="I33" s="87"/>
      <c r="J33" s="87">
        <v>16429.740000000002</v>
      </c>
      <c r="K33" s="19">
        <v>0</v>
      </c>
      <c r="L33" s="19">
        <v>4956</v>
      </c>
      <c r="M33" s="19">
        <v>67911.28</v>
      </c>
      <c r="N33" s="19">
        <v>108466.09</v>
      </c>
      <c r="O33" s="19">
        <v>110569.55</v>
      </c>
      <c r="P33" s="19">
        <v>402498.98</v>
      </c>
      <c r="Q33" s="19">
        <v>213295.85</v>
      </c>
      <c r="R33" s="19"/>
      <c r="S33" s="31">
        <f t="shared" si="13"/>
        <v>1109657.1599999999</v>
      </c>
      <c r="T33"/>
      <c r="U33" s="108">
        <v>2</v>
      </c>
      <c r="V33"/>
      <c r="W33" s="28"/>
      <c r="AW33" s="1"/>
      <c r="AX33" s="1"/>
      <c r="AY33" s="1"/>
      <c r="AZ33" s="1"/>
      <c r="BA33" s="1"/>
    </row>
    <row r="34" spans="1:53" ht="30">
      <c r="A34" s="14"/>
      <c r="B34" s="18" t="s">
        <v>66</v>
      </c>
      <c r="C34" s="75" t="s">
        <v>67</v>
      </c>
      <c r="D34" s="85">
        <v>103025090</v>
      </c>
      <c r="E34" s="93">
        <v>-2800000</v>
      </c>
      <c r="F34" s="85">
        <f t="shared" si="12"/>
        <v>100225090</v>
      </c>
      <c r="G34" s="87">
        <v>2719412.36</v>
      </c>
      <c r="H34" s="87">
        <v>12871954.470000001</v>
      </c>
      <c r="I34" s="87">
        <v>5887340.1100000003</v>
      </c>
      <c r="J34" s="87">
        <v>6646563.3600000003</v>
      </c>
      <c r="K34" s="19">
        <v>5955572.4500000002</v>
      </c>
      <c r="L34" s="19">
        <v>6573819.1799999997</v>
      </c>
      <c r="M34" s="19">
        <v>6104889</v>
      </c>
      <c r="N34" s="19">
        <v>6780189.7800000003</v>
      </c>
      <c r="O34" s="19">
        <v>8860936.7200000007</v>
      </c>
      <c r="P34" s="19">
        <v>3370715.39</v>
      </c>
      <c r="Q34" s="19">
        <v>2634201.14</v>
      </c>
      <c r="R34" s="19"/>
      <c r="S34" s="31">
        <f t="shared" si="13"/>
        <v>68405593.959999993</v>
      </c>
      <c r="T34"/>
      <c r="U34" s="108">
        <v>2</v>
      </c>
      <c r="V34"/>
      <c r="W34" s="28"/>
      <c r="AW34" s="1"/>
      <c r="AX34" s="1"/>
      <c r="AY34" s="1"/>
      <c r="AZ34" s="1"/>
      <c r="BA34" s="1"/>
    </row>
    <row r="35" spans="1:53" ht="60" customHeight="1">
      <c r="A35" s="14"/>
      <c r="B35" s="18" t="s">
        <v>68</v>
      </c>
      <c r="C35" s="75" t="s">
        <v>69</v>
      </c>
      <c r="D35" s="87">
        <v>0</v>
      </c>
      <c r="E35" s="86">
        <v>0</v>
      </c>
      <c r="F35" s="85">
        <f t="shared" si="12"/>
        <v>0</v>
      </c>
      <c r="G35" s="87">
        <v>0</v>
      </c>
      <c r="H35" s="87">
        <v>0</v>
      </c>
      <c r="I35" s="87">
        <v>0</v>
      </c>
      <c r="J35" s="87">
        <v>0</v>
      </c>
      <c r="K35" s="19">
        <v>0</v>
      </c>
      <c r="L35" s="19">
        <v>0</v>
      </c>
      <c r="M35" s="19"/>
      <c r="N35" s="19"/>
      <c r="O35" s="19">
        <v>0</v>
      </c>
      <c r="P35" s="19"/>
      <c r="Q35" s="19">
        <v>0</v>
      </c>
      <c r="R35" s="19"/>
      <c r="S35" s="31">
        <f t="shared" ref="S35:S36" si="14">SUM(G35:R35)</f>
        <v>0</v>
      </c>
      <c r="T35"/>
      <c r="U35" s="108">
        <v>2</v>
      </c>
      <c r="V35"/>
      <c r="W35" s="28"/>
      <c r="AW35" s="1"/>
      <c r="AX35" s="1"/>
      <c r="AY35" s="1"/>
      <c r="AZ35" s="1"/>
      <c r="BA35" s="1"/>
    </row>
    <row r="36" spans="1:53">
      <c r="A36" s="14"/>
      <c r="B36" s="18" t="s">
        <v>70</v>
      </c>
      <c r="C36" s="75" t="s">
        <v>71</v>
      </c>
      <c r="D36" s="85">
        <v>53758979.799999997</v>
      </c>
      <c r="E36" s="86">
        <f>5000000-2000000</f>
        <v>3000000</v>
      </c>
      <c r="F36" s="85">
        <f t="shared" si="12"/>
        <v>56758979.799999997</v>
      </c>
      <c r="G36" s="87">
        <v>1527807.21</v>
      </c>
      <c r="H36" s="87">
        <v>2932791.79</v>
      </c>
      <c r="I36" s="87">
        <v>1502445.53</v>
      </c>
      <c r="J36" s="87">
        <v>2307535.13</v>
      </c>
      <c r="K36" s="19">
        <v>1062076.26</v>
      </c>
      <c r="L36" s="19">
        <v>1262212.19</v>
      </c>
      <c r="M36" s="19">
        <v>1031235.12</v>
      </c>
      <c r="N36" s="19">
        <v>5977204.2699999996</v>
      </c>
      <c r="O36" s="19">
        <v>5278020.42</v>
      </c>
      <c r="P36" s="19">
        <v>850096.83</v>
      </c>
      <c r="Q36" s="19">
        <v>1318538.32</v>
      </c>
      <c r="R36" s="19"/>
      <c r="S36" s="31">
        <f t="shared" si="14"/>
        <v>25049963.07</v>
      </c>
      <c r="T36"/>
      <c r="U36" s="108">
        <v>2</v>
      </c>
      <c r="V36"/>
      <c r="W36" s="28"/>
      <c r="AW36" s="1"/>
      <c r="AX36" s="1"/>
      <c r="AY36" s="1"/>
      <c r="AZ36" s="1"/>
      <c r="BA36" s="1"/>
    </row>
    <row r="37" spans="1:53" ht="13.9" customHeight="1">
      <c r="A37" s="14"/>
      <c r="B37" s="18"/>
      <c r="C37" s="75"/>
      <c r="D37" s="85"/>
      <c r="E37" s="85"/>
      <c r="F37" s="85"/>
      <c r="G37" s="85"/>
      <c r="H37" s="87"/>
      <c r="I37" s="87"/>
      <c r="J37" s="87"/>
      <c r="K37" s="19"/>
      <c r="L37" s="19"/>
      <c r="M37" s="19"/>
      <c r="N37" s="19"/>
      <c r="O37" s="19"/>
      <c r="P37" s="19"/>
      <c r="Q37" s="19"/>
      <c r="R37" s="19"/>
      <c r="S37" s="31">
        <f t="shared" ref="S37" si="15">SUM(G37:R37)</f>
        <v>0</v>
      </c>
      <c r="T37"/>
      <c r="U37" s="108">
        <v>2</v>
      </c>
      <c r="V37"/>
      <c r="W37" s="28"/>
      <c r="AW37" s="1"/>
      <c r="AX37" s="1"/>
      <c r="AY37" s="1"/>
      <c r="AZ37" s="1"/>
      <c r="BA37" s="1"/>
    </row>
    <row r="38" spans="1:53">
      <c r="A38" s="8" t="s">
        <v>72</v>
      </c>
      <c r="B38" s="15"/>
      <c r="C38" s="74" t="s">
        <v>73</v>
      </c>
      <c r="D38" s="84">
        <f>SUM(D40:D46)</f>
        <v>47000000</v>
      </c>
      <c r="E38" s="84">
        <f>SUM(E40:E46)</f>
        <v>851000000</v>
      </c>
      <c r="F38" s="84">
        <f>SUM(F40:F46)</f>
        <v>898000000</v>
      </c>
      <c r="G38" s="84">
        <f t="shared" ref="G38:N38" si="16">G40+G41+G42+G43+G44+G45+G46+G46</f>
        <v>5041684.3900000006</v>
      </c>
      <c r="H38" s="84">
        <f t="shared" si="16"/>
        <v>2417740</v>
      </c>
      <c r="I38" s="84">
        <f>I40+I41+I42+I43+I44+I45+I46</f>
        <v>45530310</v>
      </c>
      <c r="J38" s="84">
        <f>J40+J41+J42+J43+J44+J45+J46</f>
        <v>10628055</v>
      </c>
      <c r="K38" s="17">
        <f>K40+K41+K42+K43+K44+K45+K46</f>
        <v>12274005.530000001</v>
      </c>
      <c r="L38" s="17">
        <f>L40+L41+L42+L43+L44+L45+L46</f>
        <v>10803080</v>
      </c>
      <c r="M38" s="17">
        <f>M40+M41+M42+M43+M44+M45+M46</f>
        <v>18098480</v>
      </c>
      <c r="N38" s="17">
        <f t="shared" si="16"/>
        <v>4057628.91</v>
      </c>
      <c r="O38" s="17">
        <f>O40+O41+O42+O43+O44+O45+O46</f>
        <v>10863761.219999999</v>
      </c>
      <c r="P38" s="17">
        <f t="shared" ref="P38" si="17">P40+P41+P42+P43+P44+P45+P46+P46</f>
        <v>7814828.6299999999</v>
      </c>
      <c r="Q38" s="17">
        <f>Q40+Q41+Q42+Q43+Q44+Q45+Q46</f>
        <v>760744596.33000004</v>
      </c>
      <c r="R38" s="17">
        <f>R40+R41+R42+R43+R44+R45+R46</f>
        <v>0</v>
      </c>
      <c r="S38" s="16">
        <f>SUM(G38:R38)</f>
        <v>888274170.00999999</v>
      </c>
      <c r="T38"/>
      <c r="U38" s="108">
        <v>1</v>
      </c>
      <c r="V38"/>
      <c r="W38" s="29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W38" s="1"/>
      <c r="AX38" s="1"/>
      <c r="AY38" s="1"/>
      <c r="AZ38" s="1"/>
      <c r="BA38" s="1"/>
    </row>
    <row r="39" spans="1:53" ht="12.6" customHeight="1">
      <c r="A39" s="14"/>
      <c r="B39" s="15"/>
      <c r="C39" s="74"/>
      <c r="D39" s="83"/>
      <c r="E39" s="83"/>
      <c r="F39" s="83"/>
      <c r="G39" s="83"/>
      <c r="H39" s="84"/>
      <c r="I39" s="84"/>
      <c r="J39" s="84"/>
      <c r="K39" s="17"/>
      <c r="L39" s="17"/>
      <c r="M39" s="17"/>
      <c r="N39" s="17"/>
      <c r="O39" s="17"/>
      <c r="P39" s="17"/>
      <c r="Q39" s="17"/>
      <c r="R39" s="17"/>
      <c r="S39" s="31">
        <f>SUM(G39:Q39)</f>
        <v>0</v>
      </c>
      <c r="T39"/>
      <c r="U39" s="108">
        <v>2</v>
      </c>
      <c r="V39"/>
      <c r="W39" s="29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W39" s="1"/>
      <c r="AX39" s="1"/>
      <c r="AY39" s="1"/>
      <c r="AZ39" s="1"/>
      <c r="BA39" s="1"/>
    </row>
    <row r="40" spans="1:53" ht="30.6" customHeight="1">
      <c r="A40" s="14"/>
      <c r="B40" s="18" t="s">
        <v>74</v>
      </c>
      <c r="C40" s="75" t="s">
        <v>75</v>
      </c>
      <c r="D40" s="85">
        <v>23000000</v>
      </c>
      <c r="E40" s="86">
        <v>5000000</v>
      </c>
      <c r="F40" s="85">
        <f t="shared" ref="F40:F46" si="18">+D40+E40</f>
        <v>28000000</v>
      </c>
      <c r="G40" s="87">
        <v>3326964.39</v>
      </c>
      <c r="H40" s="87">
        <v>682020</v>
      </c>
      <c r="I40" s="87">
        <v>1765750</v>
      </c>
      <c r="J40" s="87">
        <v>1960655</v>
      </c>
      <c r="K40" s="19">
        <v>784885.53</v>
      </c>
      <c r="L40" s="19">
        <v>2155000</v>
      </c>
      <c r="M40" s="19">
        <v>2421000</v>
      </c>
      <c r="N40" s="19">
        <v>2362508.91</v>
      </c>
      <c r="O40" s="19">
        <v>1602841.22</v>
      </c>
      <c r="P40" s="19">
        <v>5698668.6299999999</v>
      </c>
      <c r="Q40" s="19">
        <v>4622242.3899999997</v>
      </c>
      <c r="R40" s="19"/>
      <c r="S40" s="31">
        <f>SUM(G40:R40)</f>
        <v>27382536.07</v>
      </c>
      <c r="T40"/>
      <c r="U40" s="108">
        <v>2</v>
      </c>
      <c r="V40"/>
      <c r="W40" s="29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W40" s="1"/>
      <c r="AX40" s="1"/>
      <c r="AY40" s="1"/>
      <c r="AZ40" s="1"/>
      <c r="BA40" s="1"/>
    </row>
    <row r="41" spans="1:53" ht="47.25" customHeight="1">
      <c r="A41" s="14"/>
      <c r="B41" s="18" t="s">
        <v>76</v>
      </c>
      <c r="C41" s="75" t="s">
        <v>77</v>
      </c>
      <c r="D41" s="87">
        <v>0</v>
      </c>
      <c r="E41" s="86">
        <v>0</v>
      </c>
      <c r="F41" s="85">
        <f t="shared" si="18"/>
        <v>0</v>
      </c>
      <c r="G41" s="87">
        <v>0</v>
      </c>
      <c r="H41" s="87">
        <v>0</v>
      </c>
      <c r="I41" s="87">
        <v>0</v>
      </c>
      <c r="J41" s="87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31">
        <f t="shared" ref="S41:S45" si="19">SUM(G41:R41)</f>
        <v>0</v>
      </c>
      <c r="T41"/>
      <c r="U41" s="108">
        <v>2</v>
      </c>
      <c r="V41"/>
      <c r="W41" s="29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W41" s="1"/>
      <c r="AX41" s="1"/>
      <c r="AY41" s="1"/>
      <c r="AZ41" s="1"/>
      <c r="BA41" s="1"/>
    </row>
    <row r="42" spans="1:53" ht="39.75" customHeight="1">
      <c r="A42" s="14"/>
      <c r="B42" s="18" t="s">
        <v>78</v>
      </c>
      <c r="C42" s="75" t="s">
        <v>79</v>
      </c>
      <c r="D42" s="87">
        <v>0</v>
      </c>
      <c r="E42" s="86">
        <v>0</v>
      </c>
      <c r="F42" s="85">
        <f t="shared" si="18"/>
        <v>0</v>
      </c>
      <c r="G42" s="87">
        <v>0</v>
      </c>
      <c r="H42" s="87">
        <v>0</v>
      </c>
      <c r="I42" s="87">
        <v>0</v>
      </c>
      <c r="J42" s="87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31">
        <f t="shared" si="19"/>
        <v>0</v>
      </c>
      <c r="T42"/>
      <c r="U42" s="108">
        <v>2</v>
      </c>
      <c r="V42"/>
      <c r="W42" s="29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W42" s="1"/>
      <c r="AX42" s="1"/>
      <c r="AY42" s="1"/>
      <c r="AZ42" s="1"/>
      <c r="BA42" s="1"/>
    </row>
    <row r="43" spans="1:53" ht="45.75" customHeight="1">
      <c r="A43" s="14"/>
      <c r="B43" s="18" t="s">
        <v>80</v>
      </c>
      <c r="C43" s="75" t="s">
        <v>81</v>
      </c>
      <c r="D43" s="87">
        <v>0</v>
      </c>
      <c r="E43" s="86">
        <v>0</v>
      </c>
      <c r="F43" s="85">
        <f t="shared" si="18"/>
        <v>0</v>
      </c>
      <c r="G43" s="87">
        <v>0</v>
      </c>
      <c r="H43" s="87">
        <v>0</v>
      </c>
      <c r="I43" s="87">
        <v>0</v>
      </c>
      <c r="J43" s="87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31">
        <f t="shared" si="19"/>
        <v>0</v>
      </c>
      <c r="T43"/>
      <c r="U43" s="108">
        <v>2</v>
      </c>
      <c r="V43"/>
      <c r="W43" s="29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W43" s="1"/>
      <c r="AX43" s="1"/>
      <c r="AY43" s="1"/>
      <c r="AZ43" s="1"/>
      <c r="BA43" s="1"/>
    </row>
    <row r="44" spans="1:53" ht="48.75" customHeight="1">
      <c r="A44" s="14"/>
      <c r="B44" s="18" t="s">
        <v>82</v>
      </c>
      <c r="C44" s="75" t="s">
        <v>167</v>
      </c>
      <c r="D44" s="87">
        <v>0</v>
      </c>
      <c r="E44" s="86">
        <v>0</v>
      </c>
      <c r="F44" s="85">
        <f t="shared" si="18"/>
        <v>0</v>
      </c>
      <c r="G44" s="87">
        <v>0</v>
      </c>
      <c r="H44" s="87">
        <v>0</v>
      </c>
      <c r="I44" s="87">
        <v>0</v>
      </c>
      <c r="J44" s="87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31">
        <f t="shared" si="19"/>
        <v>0</v>
      </c>
      <c r="T44"/>
      <c r="U44" s="108">
        <v>2</v>
      </c>
      <c r="V44"/>
      <c r="W44" s="29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W44" s="1"/>
      <c r="AX44" s="1"/>
      <c r="AY44" s="1"/>
      <c r="AZ44" s="1"/>
      <c r="BA44" s="1"/>
    </row>
    <row r="45" spans="1:53" ht="48" customHeight="1">
      <c r="A45" s="14"/>
      <c r="B45" s="18" t="s">
        <v>83</v>
      </c>
      <c r="C45" s="75" t="s">
        <v>84</v>
      </c>
      <c r="D45" s="85">
        <v>24000000</v>
      </c>
      <c r="E45" s="86">
        <v>0</v>
      </c>
      <c r="F45" s="85">
        <f t="shared" si="18"/>
        <v>24000000</v>
      </c>
      <c r="G45" s="87">
        <v>1714720</v>
      </c>
      <c r="H45" s="87">
        <v>1735720</v>
      </c>
      <c r="I45" s="87">
        <v>1764560</v>
      </c>
      <c r="J45" s="87">
        <v>1667400</v>
      </c>
      <c r="K45" s="19">
        <v>4489120</v>
      </c>
      <c r="L45" s="19">
        <v>1648080</v>
      </c>
      <c r="M45" s="19">
        <v>1677480</v>
      </c>
      <c r="N45" s="19">
        <v>1695120</v>
      </c>
      <c r="O45" s="19">
        <v>2260920</v>
      </c>
      <c r="P45" s="19">
        <v>2116160</v>
      </c>
      <c r="Q45" s="19">
        <v>3002353.94</v>
      </c>
      <c r="R45" s="19"/>
      <c r="S45" s="31">
        <f t="shared" si="19"/>
        <v>23771633.940000001</v>
      </c>
      <c r="T45"/>
      <c r="U45" s="108">
        <v>2</v>
      </c>
      <c r="V45"/>
      <c r="W45" s="28"/>
      <c r="AW45" s="1"/>
      <c r="AX45" s="1"/>
      <c r="AY45" s="1"/>
      <c r="AZ45" s="1"/>
      <c r="BA45" s="1"/>
    </row>
    <row r="46" spans="1:53" ht="51" customHeight="1">
      <c r="A46" s="14"/>
      <c r="B46" s="18" t="s">
        <v>85</v>
      </c>
      <c r="C46" s="75" t="s">
        <v>86</v>
      </c>
      <c r="D46" s="87">
        <v>0</v>
      </c>
      <c r="E46" s="93">
        <v>846000000</v>
      </c>
      <c r="F46" s="85">
        <f t="shared" si="18"/>
        <v>846000000</v>
      </c>
      <c r="G46" s="87">
        <v>0</v>
      </c>
      <c r="H46" s="87">
        <v>0</v>
      </c>
      <c r="I46" s="87">
        <v>42000000</v>
      </c>
      <c r="J46" s="87">
        <v>7000000</v>
      </c>
      <c r="K46" s="19">
        <v>7000000</v>
      </c>
      <c r="L46" s="19">
        <v>7000000</v>
      </c>
      <c r="M46" s="19">
        <v>14000000</v>
      </c>
      <c r="N46" s="19">
        <v>0</v>
      </c>
      <c r="O46" s="19">
        <v>7000000</v>
      </c>
      <c r="P46" s="19">
        <v>0</v>
      </c>
      <c r="Q46" s="19">
        <v>753120000</v>
      </c>
      <c r="R46" s="19">
        <v>0</v>
      </c>
      <c r="S46" s="31">
        <f>SUM(G46:R46)</f>
        <v>837120000</v>
      </c>
      <c r="T46"/>
      <c r="U46" s="108">
        <v>2</v>
      </c>
      <c r="V46"/>
      <c r="W46" s="29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W46" s="1"/>
      <c r="AX46" s="1"/>
      <c r="AY46" s="1"/>
      <c r="AZ46" s="1"/>
      <c r="BA46" s="1"/>
    </row>
    <row r="47" spans="1:53">
      <c r="A47" s="14"/>
      <c r="B47" s="15"/>
      <c r="C47" s="75"/>
      <c r="D47" s="90"/>
      <c r="E47" s="90"/>
      <c r="F47" s="90"/>
      <c r="G47" s="90"/>
      <c r="H47" s="87"/>
      <c r="I47" s="87"/>
      <c r="J47" s="87"/>
      <c r="K47" s="19"/>
      <c r="L47" s="19"/>
      <c r="M47" s="19"/>
      <c r="N47" s="19"/>
      <c r="O47" s="19"/>
      <c r="P47" s="19"/>
      <c r="Q47" s="19"/>
      <c r="R47" s="19"/>
      <c r="S47" s="31">
        <f t="shared" ref="S47:S104" si="20">SUM(G47:R47)</f>
        <v>0</v>
      </c>
      <c r="T47"/>
      <c r="U47" s="108">
        <v>2</v>
      </c>
      <c r="V47"/>
      <c r="W47" s="29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W47" s="1"/>
      <c r="AX47" s="1"/>
      <c r="AY47" s="1"/>
      <c r="AZ47" s="1"/>
      <c r="BA47" s="1"/>
    </row>
    <row r="48" spans="1:53">
      <c r="A48" s="8" t="s">
        <v>87</v>
      </c>
      <c r="B48" s="15"/>
      <c r="C48" s="74" t="s">
        <v>88</v>
      </c>
      <c r="D48" s="91">
        <f t="shared" ref="D48:I48" si="21">SUM(D50:D56)</f>
        <v>0</v>
      </c>
      <c r="E48" s="91">
        <f t="shared" si="21"/>
        <v>0</v>
      </c>
      <c r="F48" s="91">
        <f t="shared" si="21"/>
        <v>0</v>
      </c>
      <c r="G48" s="91">
        <f t="shared" si="21"/>
        <v>0</v>
      </c>
      <c r="H48" s="91">
        <f t="shared" si="21"/>
        <v>0</v>
      </c>
      <c r="I48" s="91">
        <f t="shared" si="21"/>
        <v>0</v>
      </c>
      <c r="J48" s="91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31">
        <f t="shared" si="20"/>
        <v>0</v>
      </c>
      <c r="T48"/>
      <c r="U48" s="108">
        <v>2</v>
      </c>
      <c r="V48"/>
      <c r="W48" s="28"/>
      <c r="AW48" s="1"/>
      <c r="AX48" s="1"/>
      <c r="AY48" s="1"/>
      <c r="AZ48" s="1"/>
      <c r="BA48" s="1"/>
    </row>
    <row r="49" spans="1:53">
      <c r="A49" s="14"/>
      <c r="B49" s="15"/>
      <c r="C49" s="74"/>
      <c r="D49" s="90"/>
      <c r="E49" s="90"/>
      <c r="F49" s="90"/>
      <c r="G49" s="90"/>
      <c r="H49" s="87"/>
      <c r="I49" s="87"/>
      <c r="J49" s="87"/>
      <c r="K49" s="19"/>
      <c r="L49" s="19"/>
      <c r="M49" s="19"/>
      <c r="N49" s="19"/>
      <c r="O49" s="19"/>
      <c r="P49" s="19"/>
      <c r="Q49" s="19"/>
      <c r="R49" s="19"/>
      <c r="S49" s="31">
        <f t="shared" si="20"/>
        <v>0</v>
      </c>
      <c r="T49"/>
      <c r="U49" s="108">
        <v>2</v>
      </c>
      <c r="V49"/>
      <c r="W49" s="28"/>
      <c r="AW49" s="1"/>
      <c r="AX49" s="1"/>
      <c r="AY49" s="1"/>
      <c r="AZ49" s="1"/>
      <c r="BA49" s="1"/>
    </row>
    <row r="50" spans="1:53" ht="38.25" customHeight="1">
      <c r="A50" s="14"/>
      <c r="B50" s="18" t="s">
        <v>89</v>
      </c>
      <c r="C50" s="75" t="s">
        <v>90</v>
      </c>
      <c r="D50" s="87">
        <v>0</v>
      </c>
      <c r="E50" s="86">
        <v>0</v>
      </c>
      <c r="F50" s="85">
        <f t="shared" ref="F50:F56" si="22">+D50+E50</f>
        <v>0</v>
      </c>
      <c r="G50" s="87">
        <v>0</v>
      </c>
      <c r="H50" s="87">
        <v>0</v>
      </c>
      <c r="I50" s="87">
        <v>0</v>
      </c>
      <c r="J50" s="87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31">
        <f t="shared" si="20"/>
        <v>0</v>
      </c>
      <c r="T50"/>
      <c r="U50" s="108">
        <v>2</v>
      </c>
      <c r="V50"/>
      <c r="W50" s="28"/>
      <c r="AW50" s="1"/>
      <c r="AX50" s="1"/>
      <c r="AY50" s="1"/>
      <c r="AZ50" s="1"/>
      <c r="BA50" s="1"/>
    </row>
    <row r="51" spans="1:53" ht="42.75" customHeight="1">
      <c r="A51" s="14"/>
      <c r="B51" s="18" t="s">
        <v>91</v>
      </c>
      <c r="C51" s="75" t="s">
        <v>92</v>
      </c>
      <c r="D51" s="87">
        <v>0</v>
      </c>
      <c r="E51" s="86">
        <v>0</v>
      </c>
      <c r="F51" s="85">
        <f t="shared" si="22"/>
        <v>0</v>
      </c>
      <c r="G51" s="87">
        <v>0</v>
      </c>
      <c r="H51" s="87">
        <v>0</v>
      </c>
      <c r="I51" s="87">
        <v>0</v>
      </c>
      <c r="J51" s="87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31">
        <f t="shared" si="20"/>
        <v>0</v>
      </c>
      <c r="T51"/>
      <c r="U51" s="108">
        <v>2</v>
      </c>
      <c r="V51"/>
      <c r="W51" s="28"/>
      <c r="AW51" s="1"/>
      <c r="AX51" s="1"/>
      <c r="AY51" s="1"/>
      <c r="AZ51" s="1"/>
      <c r="BA51" s="1"/>
    </row>
    <row r="52" spans="1:53" ht="42.75" customHeight="1">
      <c r="A52" s="14"/>
      <c r="B52" s="18" t="s">
        <v>93</v>
      </c>
      <c r="C52" s="75" t="s">
        <v>94</v>
      </c>
      <c r="D52" s="87">
        <v>0</v>
      </c>
      <c r="E52" s="86">
        <v>0</v>
      </c>
      <c r="F52" s="85">
        <f t="shared" si="22"/>
        <v>0</v>
      </c>
      <c r="G52" s="87">
        <v>0</v>
      </c>
      <c r="H52" s="87">
        <v>0</v>
      </c>
      <c r="I52" s="87">
        <v>0</v>
      </c>
      <c r="J52" s="87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31">
        <f t="shared" si="20"/>
        <v>0</v>
      </c>
      <c r="T52"/>
      <c r="U52" s="108">
        <v>2</v>
      </c>
      <c r="V52"/>
      <c r="W52" s="33"/>
      <c r="AW52" s="1"/>
      <c r="AX52" s="1"/>
      <c r="AY52" s="1"/>
      <c r="AZ52" s="1"/>
      <c r="BA52" s="1"/>
    </row>
    <row r="53" spans="1:53" ht="39" customHeight="1">
      <c r="A53" s="14"/>
      <c r="B53" s="18" t="s">
        <v>95</v>
      </c>
      <c r="C53" s="75" t="s">
        <v>96</v>
      </c>
      <c r="D53" s="87">
        <v>0</v>
      </c>
      <c r="E53" s="86">
        <v>0</v>
      </c>
      <c r="F53" s="85">
        <f t="shared" si="22"/>
        <v>0</v>
      </c>
      <c r="G53" s="87">
        <v>0</v>
      </c>
      <c r="H53" s="87">
        <v>0</v>
      </c>
      <c r="I53" s="87">
        <v>0</v>
      </c>
      <c r="J53" s="87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31">
        <f t="shared" si="20"/>
        <v>0</v>
      </c>
      <c r="T53"/>
      <c r="U53" s="108">
        <v>2</v>
      </c>
      <c r="V53"/>
      <c r="W53" s="28"/>
      <c r="AW53" s="1"/>
      <c r="AX53" s="1"/>
      <c r="AY53" s="1"/>
      <c r="AZ53" s="1"/>
      <c r="BA53" s="1"/>
    </row>
    <row r="54" spans="1:53" ht="34.5" customHeight="1">
      <c r="A54" s="14"/>
      <c r="B54" s="18" t="s">
        <v>97</v>
      </c>
      <c r="C54" s="75" t="s">
        <v>98</v>
      </c>
      <c r="D54" s="87">
        <v>0</v>
      </c>
      <c r="E54" s="86">
        <v>0</v>
      </c>
      <c r="F54" s="85">
        <f t="shared" si="22"/>
        <v>0</v>
      </c>
      <c r="G54" s="87">
        <v>0</v>
      </c>
      <c r="H54" s="87">
        <v>0</v>
      </c>
      <c r="I54" s="87">
        <v>0</v>
      </c>
      <c r="J54" s="87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31">
        <f t="shared" si="20"/>
        <v>0</v>
      </c>
      <c r="T54"/>
      <c r="U54" s="108">
        <v>2</v>
      </c>
      <c r="V54"/>
      <c r="W54" s="28"/>
      <c r="X54" s="34"/>
      <c r="AW54" s="1"/>
      <c r="AX54" s="1"/>
      <c r="AY54" s="1"/>
      <c r="AZ54" s="1"/>
      <c r="BA54" s="1"/>
    </row>
    <row r="55" spans="1:53" ht="37.5" customHeight="1">
      <c r="A55" s="14"/>
      <c r="B55" s="18" t="s">
        <v>99</v>
      </c>
      <c r="C55" s="75" t="s">
        <v>100</v>
      </c>
      <c r="D55" s="87">
        <v>0</v>
      </c>
      <c r="E55" s="86">
        <v>0</v>
      </c>
      <c r="F55" s="85">
        <f t="shared" si="22"/>
        <v>0</v>
      </c>
      <c r="G55" s="87">
        <v>0</v>
      </c>
      <c r="H55" s="87">
        <v>0</v>
      </c>
      <c r="I55" s="87">
        <v>0</v>
      </c>
      <c r="J55" s="87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31">
        <f t="shared" si="20"/>
        <v>0</v>
      </c>
      <c r="T55"/>
      <c r="U55" s="108">
        <v>2</v>
      </c>
      <c r="V55"/>
      <c r="W55" s="28"/>
      <c r="AW55" s="1"/>
      <c r="AX55" s="1"/>
      <c r="AY55" s="1"/>
      <c r="AZ55" s="1"/>
      <c r="BA55" s="1"/>
    </row>
    <row r="56" spans="1:53" ht="43.5" customHeight="1">
      <c r="A56" s="14"/>
      <c r="B56" s="18" t="s">
        <v>101</v>
      </c>
      <c r="C56" s="75" t="s">
        <v>102</v>
      </c>
      <c r="D56" s="87">
        <v>0</v>
      </c>
      <c r="E56" s="86">
        <v>0</v>
      </c>
      <c r="F56" s="85">
        <f t="shared" si="22"/>
        <v>0</v>
      </c>
      <c r="G56" s="87">
        <v>0</v>
      </c>
      <c r="H56" s="87">
        <v>0</v>
      </c>
      <c r="I56" s="87">
        <v>0</v>
      </c>
      <c r="J56" s="87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31">
        <f t="shared" si="20"/>
        <v>0</v>
      </c>
      <c r="T56"/>
      <c r="U56" s="108">
        <v>2</v>
      </c>
      <c r="V56"/>
      <c r="W56" s="28"/>
      <c r="AW56" s="1"/>
      <c r="AX56" s="1"/>
      <c r="AY56" s="1"/>
      <c r="AZ56" s="1"/>
      <c r="BA56" s="1"/>
    </row>
    <row r="57" spans="1:53">
      <c r="A57" s="14"/>
      <c r="B57" s="15"/>
      <c r="C57" s="75"/>
      <c r="D57" s="90"/>
      <c r="E57" s="90"/>
      <c r="F57" s="90"/>
      <c r="G57" s="90"/>
      <c r="H57" s="92"/>
      <c r="I57" s="92"/>
      <c r="J57" s="92"/>
      <c r="K57" s="22"/>
      <c r="L57" s="22"/>
      <c r="M57" s="22"/>
      <c r="N57" s="22"/>
      <c r="O57" s="22"/>
      <c r="P57" s="22"/>
      <c r="Q57" s="22"/>
      <c r="R57" s="22"/>
      <c r="S57" s="31">
        <f t="shared" si="20"/>
        <v>0</v>
      </c>
      <c r="T57"/>
      <c r="U57" s="108">
        <v>2</v>
      </c>
      <c r="V57"/>
      <c r="W57" s="28"/>
      <c r="AW57" s="1"/>
      <c r="AX57" s="1"/>
      <c r="AY57" s="1"/>
      <c r="AZ57" s="1"/>
      <c r="BA57" s="1"/>
    </row>
    <row r="58" spans="1:53" ht="30">
      <c r="A58" s="23" t="s">
        <v>103</v>
      </c>
      <c r="B58" s="15"/>
      <c r="C58" s="74" t="s">
        <v>104</v>
      </c>
      <c r="D58" s="84">
        <f>SUM(D60:D68)</f>
        <v>1988260091.0999999</v>
      </c>
      <c r="E58" s="84">
        <f>SUM(E60:E68)</f>
        <v>-1193715000</v>
      </c>
      <c r="F58" s="84">
        <f>SUM(F60:F68)</f>
        <v>794545091.0999999</v>
      </c>
      <c r="G58" s="84">
        <f t="shared" ref="G58:R58" si="23">G60+G61+G62+G63+G64+G65+G66+G67+G68</f>
        <v>5000486.71</v>
      </c>
      <c r="H58" s="84">
        <f t="shared" si="23"/>
        <v>27547888.219999999</v>
      </c>
      <c r="I58" s="84">
        <f t="shared" si="23"/>
        <v>36486844.859999999</v>
      </c>
      <c r="J58" s="84">
        <f t="shared" si="23"/>
        <v>86237382.599999994</v>
      </c>
      <c r="K58" s="17">
        <f t="shared" si="23"/>
        <v>127062535.82000001</v>
      </c>
      <c r="L58" s="17">
        <f t="shared" si="23"/>
        <v>21487028.760000002</v>
      </c>
      <c r="M58" s="17">
        <f t="shared" si="23"/>
        <v>4273845.4300000006</v>
      </c>
      <c r="N58" s="17">
        <f t="shared" si="23"/>
        <v>72450889.400000006</v>
      </c>
      <c r="O58" s="17">
        <f t="shared" si="23"/>
        <v>15346692.720000001</v>
      </c>
      <c r="P58" s="17">
        <f t="shared" si="23"/>
        <v>10534906.02</v>
      </c>
      <c r="Q58" s="17">
        <f t="shared" si="23"/>
        <v>125484940.46000001</v>
      </c>
      <c r="R58" s="17">
        <f t="shared" si="23"/>
        <v>0</v>
      </c>
      <c r="S58" s="16">
        <f>SUM(G58:R58)</f>
        <v>531913441</v>
      </c>
      <c r="T58"/>
      <c r="U58" s="108">
        <v>1</v>
      </c>
      <c r="V58"/>
      <c r="W58" s="28"/>
      <c r="AW58" s="1"/>
      <c r="AX58" s="1"/>
      <c r="AY58" s="1"/>
      <c r="AZ58" s="1"/>
      <c r="BA58" s="1"/>
    </row>
    <row r="59" spans="1:53">
      <c r="A59" s="14"/>
      <c r="B59" s="15"/>
      <c r="C59" s="74"/>
      <c r="D59" s="83"/>
      <c r="E59" s="83"/>
      <c r="F59" s="83"/>
      <c r="G59" s="83"/>
      <c r="H59" s="84"/>
      <c r="I59" s="84"/>
      <c r="J59" s="84"/>
      <c r="K59" s="17"/>
      <c r="L59" s="17"/>
      <c r="M59" s="17"/>
      <c r="N59" s="17"/>
      <c r="O59" s="17"/>
      <c r="P59" s="17"/>
      <c r="Q59" s="17"/>
      <c r="R59" s="17"/>
      <c r="S59" s="31">
        <f t="shared" si="20"/>
        <v>0</v>
      </c>
      <c r="T59"/>
      <c r="U59" s="108">
        <v>2</v>
      </c>
      <c r="V59"/>
      <c r="W59" s="28"/>
      <c r="AW59" s="1"/>
      <c r="AX59" s="1"/>
      <c r="AY59" s="1"/>
      <c r="AZ59" s="1"/>
      <c r="BA59" s="1"/>
    </row>
    <row r="60" spans="1:53">
      <c r="A60" s="14"/>
      <c r="B60" s="15" t="s">
        <v>105</v>
      </c>
      <c r="C60" s="75" t="s">
        <v>106</v>
      </c>
      <c r="D60" s="85">
        <v>84002420</v>
      </c>
      <c r="E60" s="86">
        <v>-50000000</v>
      </c>
      <c r="F60" s="85">
        <f t="shared" ref="F60:F68" si="24">+D60+E60</f>
        <v>34002420</v>
      </c>
      <c r="G60" s="87">
        <v>2540333.7400000002</v>
      </c>
      <c r="H60" s="87">
        <v>207378.38</v>
      </c>
      <c r="I60" s="87">
        <v>2843626.49</v>
      </c>
      <c r="J60" s="87">
        <v>505841.49</v>
      </c>
      <c r="K60" s="19">
        <v>499836.2</v>
      </c>
      <c r="L60" s="19">
        <v>2900318.35</v>
      </c>
      <c r="M60" s="19">
        <v>680439.27</v>
      </c>
      <c r="N60" s="19">
        <v>2568876.4300000002</v>
      </c>
      <c r="O60" s="19">
        <v>672355.23</v>
      </c>
      <c r="P60" s="19">
        <v>1066831.94</v>
      </c>
      <c r="Q60" s="19">
        <v>1939735.93</v>
      </c>
      <c r="R60" s="19"/>
      <c r="S60" s="31">
        <f t="shared" si="20"/>
        <v>16425573.449999999</v>
      </c>
      <c r="T60"/>
      <c r="U60" s="108">
        <v>2</v>
      </c>
      <c r="V60"/>
      <c r="W60" s="29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W60" s="1"/>
      <c r="AX60" s="1"/>
      <c r="AY60" s="1"/>
      <c r="AZ60" s="1"/>
      <c r="BA60" s="1"/>
    </row>
    <row r="61" spans="1:53" ht="39" customHeight="1">
      <c r="A61" s="14"/>
      <c r="B61" s="18" t="s">
        <v>107</v>
      </c>
      <c r="C61" s="75" t="s">
        <v>108</v>
      </c>
      <c r="D61" s="85">
        <v>4580000</v>
      </c>
      <c r="E61" s="86">
        <f>300000+200000</f>
        <v>500000</v>
      </c>
      <c r="F61" s="85">
        <f t="shared" si="24"/>
        <v>5080000</v>
      </c>
      <c r="G61" s="87">
        <v>513637.48</v>
      </c>
      <c r="H61" s="87">
        <v>261486.09</v>
      </c>
      <c r="I61" s="87"/>
      <c r="J61" s="87">
        <v>0</v>
      </c>
      <c r="K61" s="19">
        <v>0</v>
      </c>
      <c r="L61" s="19">
        <v>663275.9</v>
      </c>
      <c r="M61" s="19">
        <v>82906.8</v>
      </c>
      <c r="N61" s="19">
        <v>293778.90999999997</v>
      </c>
      <c r="O61" s="19">
        <v>254880</v>
      </c>
      <c r="P61" s="19">
        <v>87320</v>
      </c>
      <c r="Q61" s="19">
        <v>231739.02</v>
      </c>
      <c r="R61" s="19"/>
      <c r="S61" s="31">
        <f t="shared" si="20"/>
        <v>2389024.1999999997</v>
      </c>
      <c r="T61"/>
      <c r="U61" s="108">
        <v>2</v>
      </c>
      <c r="V61"/>
      <c r="W61" s="29"/>
      <c r="X61" s="30"/>
      <c r="Y61" s="30"/>
      <c r="Z61" s="30"/>
      <c r="AW61" s="1"/>
      <c r="AX61" s="1"/>
      <c r="AY61" s="1"/>
      <c r="AZ61" s="1"/>
      <c r="BA61" s="1"/>
    </row>
    <row r="62" spans="1:53" ht="45" customHeight="1">
      <c r="A62" s="14"/>
      <c r="B62" s="18" t="s">
        <v>109</v>
      </c>
      <c r="C62" s="75" t="s">
        <v>110</v>
      </c>
      <c r="D62" s="85">
        <v>261550</v>
      </c>
      <c r="E62" s="86">
        <v>2000000</v>
      </c>
      <c r="F62" s="85">
        <f t="shared" si="24"/>
        <v>2261550</v>
      </c>
      <c r="G62" s="87">
        <v>136387.94</v>
      </c>
      <c r="H62" s="87">
        <v>385000</v>
      </c>
      <c r="I62" s="87"/>
      <c r="J62" s="87">
        <v>0</v>
      </c>
      <c r="K62" s="19">
        <v>0</v>
      </c>
      <c r="L62" s="19">
        <v>0</v>
      </c>
      <c r="M62" s="19"/>
      <c r="N62" s="19"/>
      <c r="O62" s="19"/>
      <c r="P62" s="19">
        <v>0</v>
      </c>
      <c r="Q62" s="19">
        <v>0</v>
      </c>
      <c r="R62" s="19"/>
      <c r="S62" s="31">
        <f t="shared" si="20"/>
        <v>521387.94</v>
      </c>
      <c r="T62"/>
      <c r="U62" s="108">
        <v>2</v>
      </c>
      <c r="V62"/>
      <c r="W62" s="29"/>
      <c r="X62" s="30"/>
      <c r="Y62" s="30"/>
      <c r="Z62" s="30"/>
      <c r="AW62" s="1"/>
      <c r="AX62" s="1"/>
      <c r="AY62" s="1"/>
      <c r="AZ62" s="1"/>
      <c r="BA62" s="1"/>
    </row>
    <row r="63" spans="1:53" ht="39" customHeight="1">
      <c r="A63" s="14"/>
      <c r="B63" s="18" t="s">
        <v>111</v>
      </c>
      <c r="C63" s="75" t="s">
        <v>112</v>
      </c>
      <c r="D63" s="85">
        <v>64970940</v>
      </c>
      <c r="E63" s="86">
        <v>-9300000</v>
      </c>
      <c r="F63" s="85">
        <f t="shared" si="24"/>
        <v>55670940</v>
      </c>
      <c r="G63" s="87">
        <v>0</v>
      </c>
      <c r="H63" s="87"/>
      <c r="I63" s="87">
        <v>236312</v>
      </c>
      <c r="J63" s="87">
        <v>0</v>
      </c>
      <c r="K63" s="19">
        <v>0</v>
      </c>
      <c r="L63" s="19">
        <v>0</v>
      </c>
      <c r="M63" s="19">
        <v>114125</v>
      </c>
      <c r="N63" s="19">
        <v>39116500</v>
      </c>
      <c r="O63" s="19"/>
      <c r="P63" s="19">
        <v>0</v>
      </c>
      <c r="Q63" s="19">
        <v>0</v>
      </c>
      <c r="R63" s="19"/>
      <c r="S63" s="31">
        <f t="shared" si="20"/>
        <v>39466937</v>
      </c>
      <c r="T63"/>
      <c r="U63" s="108">
        <v>2</v>
      </c>
      <c r="V63"/>
      <c r="W63" s="29"/>
      <c r="X63" s="30"/>
      <c r="AC63" s="35"/>
      <c r="AW63" s="1"/>
      <c r="AX63" s="1"/>
      <c r="AY63" s="1"/>
      <c r="AZ63" s="1"/>
      <c r="BA63" s="1"/>
    </row>
    <row r="64" spans="1:53" ht="42" customHeight="1">
      <c r="A64" s="14"/>
      <c r="B64" s="18" t="s">
        <v>113</v>
      </c>
      <c r="C64" s="75" t="s">
        <v>114</v>
      </c>
      <c r="D64" s="85">
        <v>1138301911.79</v>
      </c>
      <c r="E64" s="93">
        <v>-451600000</v>
      </c>
      <c r="F64" s="85">
        <f t="shared" si="24"/>
        <v>686701911.78999996</v>
      </c>
      <c r="G64" s="87">
        <v>1810127.55</v>
      </c>
      <c r="H64" s="87">
        <v>26694023.75</v>
      </c>
      <c r="I64" s="87">
        <v>33406906.370000001</v>
      </c>
      <c r="J64" s="87">
        <v>85731541.109999999</v>
      </c>
      <c r="K64" s="19">
        <v>126562699.62</v>
      </c>
      <c r="L64" s="19">
        <v>17758514.170000002</v>
      </c>
      <c r="M64" s="19">
        <v>2763847.16</v>
      </c>
      <c r="N64" s="19">
        <v>29592044.059999999</v>
      </c>
      <c r="O64" s="19">
        <v>14419457.49</v>
      </c>
      <c r="P64" s="19">
        <v>9380754.0800000001</v>
      </c>
      <c r="Q64" s="19">
        <v>123313465.51000001</v>
      </c>
      <c r="R64" s="19"/>
      <c r="S64" s="31">
        <f t="shared" si="20"/>
        <v>471433380.87</v>
      </c>
      <c r="T64"/>
      <c r="U64" s="108">
        <v>2</v>
      </c>
      <c r="V64"/>
      <c r="W64" s="29"/>
      <c r="X64" s="30"/>
      <c r="AW64" s="1"/>
      <c r="AX64" s="1"/>
      <c r="AY64" s="1"/>
      <c r="AZ64" s="1"/>
      <c r="BA64" s="1"/>
    </row>
    <row r="65" spans="1:53" ht="31.5" customHeight="1">
      <c r="A65" s="14"/>
      <c r="B65" s="15" t="s">
        <v>115</v>
      </c>
      <c r="C65" s="75" t="s">
        <v>116</v>
      </c>
      <c r="D65" s="85">
        <v>10000000</v>
      </c>
      <c r="E65" s="93">
        <v>-5000000</v>
      </c>
      <c r="F65" s="85">
        <f t="shared" si="24"/>
        <v>5000000</v>
      </c>
      <c r="G65" s="87">
        <v>0</v>
      </c>
      <c r="H65" s="87">
        <v>0</v>
      </c>
      <c r="I65" s="87">
        <v>0</v>
      </c>
      <c r="J65" s="87">
        <v>0</v>
      </c>
      <c r="K65" s="19">
        <v>0</v>
      </c>
      <c r="L65" s="19">
        <v>164920.34</v>
      </c>
      <c r="M65" s="19">
        <v>632527.19999999995</v>
      </c>
      <c r="N65" s="19">
        <v>879690</v>
      </c>
      <c r="O65" s="19"/>
      <c r="P65" s="19"/>
      <c r="Q65" s="19"/>
      <c r="R65" s="19"/>
      <c r="S65" s="31">
        <f t="shared" si="20"/>
        <v>1677137.54</v>
      </c>
      <c r="T65"/>
      <c r="U65" s="108">
        <v>2</v>
      </c>
      <c r="V65"/>
      <c r="W65" s="29"/>
      <c r="X65" s="30"/>
      <c r="AW65" s="1"/>
      <c r="AX65" s="1"/>
      <c r="AY65" s="1"/>
      <c r="AZ65" s="1"/>
      <c r="BA65" s="1"/>
    </row>
    <row r="66" spans="1:53" ht="37.5" customHeight="1">
      <c r="A66" s="14"/>
      <c r="B66" s="15" t="s">
        <v>117</v>
      </c>
      <c r="C66" s="75" t="s">
        <v>118</v>
      </c>
      <c r="D66" s="85">
        <v>0</v>
      </c>
      <c r="E66" s="86">
        <v>0</v>
      </c>
      <c r="F66" s="85">
        <f t="shared" si="24"/>
        <v>0</v>
      </c>
      <c r="G66" s="84">
        <v>0</v>
      </c>
      <c r="H66" s="84">
        <v>0</v>
      </c>
      <c r="I66" s="84">
        <v>0</v>
      </c>
      <c r="J66" s="84">
        <v>0</v>
      </c>
      <c r="K66" s="17">
        <v>0</v>
      </c>
      <c r="L66" s="17">
        <v>0</v>
      </c>
      <c r="M66" s="17"/>
      <c r="N66" s="17"/>
      <c r="O66" s="17"/>
      <c r="P66" s="17"/>
      <c r="Q66" s="17"/>
      <c r="R66" s="17"/>
      <c r="S66" s="31">
        <f t="shared" si="20"/>
        <v>0</v>
      </c>
      <c r="T66"/>
      <c r="U66" s="108">
        <v>2</v>
      </c>
      <c r="V66"/>
      <c r="W66" s="29"/>
      <c r="X66" s="30"/>
      <c r="AW66" s="1"/>
      <c r="AX66" s="1"/>
      <c r="AY66" s="1"/>
      <c r="AZ66" s="1"/>
      <c r="BA66" s="1"/>
    </row>
    <row r="67" spans="1:53">
      <c r="A67" s="14"/>
      <c r="B67" s="15" t="s">
        <v>119</v>
      </c>
      <c r="C67" s="75" t="s">
        <v>120</v>
      </c>
      <c r="D67" s="85">
        <v>28519250</v>
      </c>
      <c r="E67" s="86">
        <v>-23000000</v>
      </c>
      <c r="F67" s="85">
        <f t="shared" si="24"/>
        <v>5519250</v>
      </c>
      <c r="G67" s="87">
        <v>0</v>
      </c>
      <c r="H67" s="87"/>
      <c r="I67" s="87">
        <v>0</v>
      </c>
      <c r="J67" s="87">
        <v>0</v>
      </c>
      <c r="K67" s="37"/>
      <c r="L67" s="37"/>
      <c r="M67" s="37"/>
      <c r="N67" s="37"/>
      <c r="O67" s="37"/>
      <c r="P67" s="37"/>
      <c r="Q67" s="37"/>
      <c r="R67" s="37"/>
      <c r="S67" s="31">
        <f t="shared" si="20"/>
        <v>0</v>
      </c>
      <c r="T67"/>
      <c r="U67" s="108">
        <v>2</v>
      </c>
      <c r="V67"/>
      <c r="W67" s="29"/>
      <c r="X67" s="30"/>
      <c r="AW67" s="1"/>
      <c r="AX67" s="1"/>
      <c r="AY67" s="1"/>
      <c r="AZ67" s="1"/>
      <c r="BA67" s="1"/>
    </row>
    <row r="68" spans="1:53" ht="50.25" customHeight="1">
      <c r="A68" s="14"/>
      <c r="B68" s="18" t="s">
        <v>121</v>
      </c>
      <c r="C68" s="75" t="s">
        <v>122</v>
      </c>
      <c r="D68" s="85">
        <v>657624019.30999994</v>
      </c>
      <c r="E68" s="93">
        <v>-657315000</v>
      </c>
      <c r="F68" s="85">
        <f t="shared" si="24"/>
        <v>309019.30999994278</v>
      </c>
      <c r="G68" s="87">
        <f>+F62-2261550</f>
        <v>0</v>
      </c>
      <c r="H68" s="87">
        <v>0</v>
      </c>
      <c r="I68" s="87"/>
      <c r="J68" s="87">
        <v>0</v>
      </c>
      <c r="K68" s="37">
        <v>0</v>
      </c>
      <c r="L68" s="37">
        <v>0</v>
      </c>
      <c r="M68" s="37"/>
      <c r="N68" s="37"/>
      <c r="O68" s="37"/>
      <c r="P68" s="37"/>
      <c r="Q68" s="37"/>
      <c r="R68" s="37"/>
      <c r="S68" s="31">
        <f t="shared" si="20"/>
        <v>0</v>
      </c>
      <c r="T68"/>
      <c r="U68" s="108">
        <v>2</v>
      </c>
      <c r="V68"/>
      <c r="W68" s="29"/>
      <c r="X68" s="30"/>
      <c r="AW68" s="1"/>
      <c r="AX68" s="1"/>
      <c r="AY68" s="1"/>
      <c r="AZ68" s="1"/>
      <c r="BA68" s="1"/>
    </row>
    <row r="69" spans="1:53">
      <c r="A69" s="14"/>
      <c r="B69" s="15"/>
      <c r="C69" s="75"/>
      <c r="D69" s="94"/>
      <c r="E69" s="94"/>
      <c r="F69" s="94"/>
      <c r="G69" s="94"/>
      <c r="H69" s="95"/>
      <c r="I69" s="95"/>
      <c r="J69" s="95"/>
      <c r="K69" s="38"/>
      <c r="L69" s="38"/>
      <c r="M69" s="38"/>
      <c r="N69" s="38"/>
      <c r="O69" s="38"/>
      <c r="P69" s="38"/>
      <c r="Q69" s="38"/>
      <c r="R69" s="38"/>
      <c r="S69" s="31">
        <f t="shared" si="20"/>
        <v>0</v>
      </c>
      <c r="T69"/>
      <c r="U69" s="108">
        <v>2</v>
      </c>
      <c r="V69"/>
      <c r="W69" s="29"/>
      <c r="X69" s="30"/>
      <c r="AW69" s="1"/>
      <c r="AX69" s="1"/>
      <c r="AY69" s="1"/>
      <c r="AZ69" s="1"/>
      <c r="BA69" s="1"/>
    </row>
    <row r="70" spans="1:53">
      <c r="A70" s="8" t="s">
        <v>123</v>
      </c>
      <c r="B70" s="15"/>
      <c r="C70" s="74" t="s">
        <v>124</v>
      </c>
      <c r="D70" s="84">
        <f t="shared" ref="D70:I70" si="25">SUM(D72:D75)</f>
        <v>29999000</v>
      </c>
      <c r="E70" s="83">
        <f t="shared" si="25"/>
        <v>11001000</v>
      </c>
      <c r="F70" s="83">
        <f t="shared" si="25"/>
        <v>41000000</v>
      </c>
      <c r="G70" s="83">
        <f t="shared" si="25"/>
        <v>0</v>
      </c>
      <c r="H70" s="83">
        <f t="shared" si="25"/>
        <v>0</v>
      </c>
      <c r="I70" s="83">
        <f t="shared" si="25"/>
        <v>0</v>
      </c>
      <c r="J70" s="96">
        <v>0</v>
      </c>
      <c r="K70" s="13">
        <f>+K73</f>
        <v>0</v>
      </c>
      <c r="L70" s="39">
        <v>0</v>
      </c>
      <c r="M70" s="39">
        <v>0</v>
      </c>
      <c r="N70" s="39">
        <v>0</v>
      </c>
      <c r="O70" s="13">
        <f>+O73</f>
        <v>27335828.030000001</v>
      </c>
      <c r="P70" s="13">
        <f>+P72+P73</f>
        <v>5245289.0199999996</v>
      </c>
      <c r="Q70" s="39">
        <v>0</v>
      </c>
      <c r="R70" s="17">
        <f>R72+R73+R74+R75</f>
        <v>0</v>
      </c>
      <c r="S70" s="12" t="s">
        <v>176</v>
      </c>
      <c r="T70"/>
      <c r="U70" s="108">
        <v>1</v>
      </c>
      <c r="V70"/>
      <c r="W70" s="29"/>
      <c r="X70" s="30"/>
      <c r="AW70" s="1"/>
      <c r="AX70" s="1"/>
      <c r="AY70" s="1"/>
      <c r="AZ70" s="1"/>
      <c r="BA70" s="1"/>
    </row>
    <row r="71" spans="1:53">
      <c r="A71" s="14"/>
      <c r="B71" s="15"/>
      <c r="C71" s="74"/>
      <c r="D71" s="91"/>
      <c r="E71" s="91"/>
      <c r="F71" s="91"/>
      <c r="G71" s="91"/>
      <c r="H71" s="96"/>
      <c r="I71" s="96"/>
      <c r="J71" s="96"/>
      <c r="K71" s="39"/>
      <c r="L71" s="39"/>
      <c r="M71" s="39"/>
      <c r="N71" s="39"/>
      <c r="O71" s="39"/>
      <c r="P71" s="39"/>
      <c r="Q71" s="39"/>
      <c r="R71" s="39"/>
      <c r="S71" s="31">
        <f t="shared" si="20"/>
        <v>0</v>
      </c>
      <c r="T71"/>
      <c r="U71" s="108">
        <v>2</v>
      </c>
      <c r="V71"/>
      <c r="W71" s="29"/>
      <c r="X71" s="30"/>
      <c r="AW71" s="1"/>
      <c r="AX71" s="1"/>
      <c r="AY71" s="1"/>
      <c r="AZ71" s="1"/>
      <c r="BA71" s="1"/>
    </row>
    <row r="72" spans="1:53">
      <c r="A72" s="14"/>
      <c r="B72" s="18" t="s">
        <v>125</v>
      </c>
      <c r="C72" s="75" t="s">
        <v>126</v>
      </c>
      <c r="D72" s="85">
        <v>1000000</v>
      </c>
      <c r="E72" s="86">
        <v>10000000</v>
      </c>
      <c r="F72" s="85">
        <f>+D72+E72</f>
        <v>11000000</v>
      </c>
      <c r="G72" s="87">
        <v>0</v>
      </c>
      <c r="H72" s="87">
        <v>0</v>
      </c>
      <c r="I72" s="87">
        <v>0</v>
      </c>
      <c r="J72" s="8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5245289.0199999996</v>
      </c>
      <c r="Q72" s="37">
        <v>0</v>
      </c>
      <c r="R72" s="19"/>
      <c r="S72" s="31">
        <f t="shared" si="20"/>
        <v>5245289.0199999996</v>
      </c>
      <c r="T72"/>
      <c r="U72" s="108">
        <v>2</v>
      </c>
      <c r="V72"/>
      <c r="W72" s="29"/>
      <c r="X72" s="30"/>
      <c r="AW72" s="1"/>
      <c r="AX72" s="1"/>
      <c r="AY72" s="1"/>
      <c r="AZ72" s="1"/>
      <c r="BA72" s="1"/>
    </row>
    <row r="73" spans="1:53">
      <c r="A73" s="14"/>
      <c r="B73" s="18" t="s">
        <v>127</v>
      </c>
      <c r="C73" s="75" t="s">
        <v>128</v>
      </c>
      <c r="D73" s="85">
        <v>28999000</v>
      </c>
      <c r="E73" s="86">
        <v>1001000</v>
      </c>
      <c r="F73" s="85">
        <f>+D73+E73</f>
        <v>30000000</v>
      </c>
      <c r="G73" s="84">
        <v>0</v>
      </c>
      <c r="H73" s="84">
        <v>0</v>
      </c>
      <c r="I73" s="84"/>
      <c r="J73" s="84">
        <v>0</v>
      </c>
      <c r="K73" s="13"/>
      <c r="L73" s="13">
        <v>0</v>
      </c>
      <c r="M73" s="13">
        <v>0</v>
      </c>
      <c r="N73" s="13">
        <v>0</v>
      </c>
      <c r="O73" s="85">
        <v>27335828.030000001</v>
      </c>
      <c r="P73" s="13">
        <v>0</v>
      </c>
      <c r="Q73" s="13">
        <v>0</v>
      </c>
      <c r="R73" s="19"/>
      <c r="S73" s="31">
        <f t="shared" si="20"/>
        <v>27335828.030000001</v>
      </c>
      <c r="T73"/>
      <c r="U73" s="108">
        <v>2</v>
      </c>
      <c r="V73"/>
      <c r="W73" s="29"/>
      <c r="X73" s="30"/>
      <c r="AW73" s="1"/>
      <c r="AX73" s="1"/>
      <c r="AY73" s="1"/>
      <c r="AZ73" s="1"/>
      <c r="BA73" s="1"/>
    </row>
    <row r="74" spans="1:53" ht="30">
      <c r="A74" s="14"/>
      <c r="B74" s="18" t="s">
        <v>129</v>
      </c>
      <c r="C74" s="75" t="s">
        <v>130</v>
      </c>
      <c r="D74" s="84">
        <v>0</v>
      </c>
      <c r="E74" s="86">
        <v>0</v>
      </c>
      <c r="F74" s="85">
        <f>+D74+E74</f>
        <v>0</v>
      </c>
      <c r="G74" s="84">
        <v>0</v>
      </c>
      <c r="H74" s="84">
        <v>0</v>
      </c>
      <c r="I74" s="84">
        <v>0</v>
      </c>
      <c r="J74" s="84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7">
        <v>0</v>
      </c>
      <c r="S74" s="31">
        <f t="shared" si="20"/>
        <v>0</v>
      </c>
      <c r="T74"/>
      <c r="U74" s="108">
        <v>2</v>
      </c>
      <c r="V74"/>
      <c r="W74" s="29"/>
      <c r="X74" s="30"/>
      <c r="AW74" s="1"/>
      <c r="AX74" s="1"/>
      <c r="AY74" s="1"/>
      <c r="AZ74" s="1"/>
      <c r="BA74" s="1"/>
    </row>
    <row r="75" spans="1:53" ht="60" customHeight="1">
      <c r="A75" s="14"/>
      <c r="B75" s="18" t="s">
        <v>131</v>
      </c>
      <c r="C75" s="75" t="s">
        <v>132</v>
      </c>
      <c r="D75" s="84">
        <v>0</v>
      </c>
      <c r="E75" s="86">
        <v>0</v>
      </c>
      <c r="F75" s="85">
        <f>+D75+E75</f>
        <v>0</v>
      </c>
      <c r="G75" s="84">
        <v>0</v>
      </c>
      <c r="H75" s="84">
        <v>0</v>
      </c>
      <c r="I75" s="84">
        <v>0</v>
      </c>
      <c r="J75" s="84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31">
        <f t="shared" si="20"/>
        <v>0</v>
      </c>
      <c r="T75"/>
      <c r="U75" s="108">
        <v>2</v>
      </c>
      <c r="V75"/>
      <c r="W75" s="29"/>
      <c r="X75" s="30"/>
      <c r="AW75" s="1"/>
      <c r="AX75" s="1"/>
      <c r="AY75" s="1"/>
      <c r="AZ75" s="1"/>
      <c r="BA75" s="1"/>
    </row>
    <row r="76" spans="1:53">
      <c r="A76" s="14"/>
      <c r="B76" s="15"/>
      <c r="C76" s="75"/>
      <c r="D76" s="91"/>
      <c r="E76" s="86"/>
      <c r="F76" s="91"/>
      <c r="G76" s="91"/>
      <c r="H76" s="96"/>
      <c r="I76" s="96"/>
      <c r="J76" s="96"/>
      <c r="K76" s="39"/>
      <c r="L76" s="39"/>
      <c r="M76" s="39"/>
      <c r="N76" s="39"/>
      <c r="O76" s="39"/>
      <c r="P76" s="39"/>
      <c r="Q76" s="39"/>
      <c r="R76" s="39"/>
      <c r="S76" s="31">
        <f t="shared" si="20"/>
        <v>0</v>
      </c>
      <c r="T76"/>
      <c r="U76" s="108">
        <v>2</v>
      </c>
      <c r="V76"/>
      <c r="W76" s="29"/>
      <c r="X76" s="30"/>
      <c r="AW76" s="1"/>
      <c r="AX76" s="1"/>
      <c r="AY76" s="1"/>
      <c r="AZ76" s="1"/>
      <c r="BA76" s="1"/>
    </row>
    <row r="77" spans="1:53" ht="30">
      <c r="A77" s="23" t="s">
        <v>133</v>
      </c>
      <c r="B77" s="15"/>
      <c r="C77" s="74" t="s">
        <v>134</v>
      </c>
      <c r="D77" s="91">
        <f>SUM(D79:D80)</f>
        <v>0</v>
      </c>
      <c r="E77" s="91">
        <f>SUM(E79:E80)</f>
        <v>0</v>
      </c>
      <c r="F77" s="91">
        <f>SUM(F79:F80)</f>
        <v>0</v>
      </c>
      <c r="G77" s="91">
        <v>0</v>
      </c>
      <c r="H77" s="96">
        <v>0</v>
      </c>
      <c r="I77" s="96">
        <v>0</v>
      </c>
      <c r="J77" s="96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17">
        <f>R79+R80</f>
        <v>0</v>
      </c>
      <c r="S77" s="31">
        <f t="shared" si="20"/>
        <v>0</v>
      </c>
      <c r="T77"/>
      <c r="U77" s="108">
        <v>2</v>
      </c>
      <c r="V77"/>
      <c r="W77" s="29"/>
      <c r="X77" s="30"/>
      <c r="AW77" s="1"/>
      <c r="AX77" s="1"/>
      <c r="AY77" s="1"/>
      <c r="AZ77" s="1"/>
      <c r="BA77" s="1"/>
    </row>
    <row r="78" spans="1:53">
      <c r="A78" s="14"/>
      <c r="B78" s="15"/>
      <c r="C78" s="74"/>
      <c r="D78" s="91"/>
      <c r="E78" s="91"/>
      <c r="F78" s="91"/>
      <c r="G78" s="91"/>
      <c r="H78" s="96"/>
      <c r="I78" s="96"/>
      <c r="J78" s="96"/>
      <c r="K78" s="39"/>
      <c r="L78" s="39"/>
      <c r="M78" s="39"/>
      <c r="N78" s="39"/>
      <c r="O78" s="39"/>
      <c r="P78" s="39"/>
      <c r="Q78" s="39"/>
      <c r="R78" s="39"/>
      <c r="S78" s="31">
        <f t="shared" si="20"/>
        <v>0</v>
      </c>
      <c r="T78"/>
      <c r="U78" s="108">
        <v>2</v>
      </c>
      <c r="V78"/>
      <c r="W78" s="29"/>
      <c r="X78" s="30"/>
      <c r="AW78" s="1"/>
      <c r="AX78" s="1"/>
      <c r="AY78" s="1"/>
      <c r="AZ78" s="1"/>
      <c r="BA78" s="1"/>
    </row>
    <row r="79" spans="1:53">
      <c r="A79" s="14"/>
      <c r="B79" s="15" t="s">
        <v>135</v>
      </c>
      <c r="C79" s="75" t="s">
        <v>136</v>
      </c>
      <c r="D79" s="84">
        <v>0</v>
      </c>
      <c r="E79" s="84">
        <v>0</v>
      </c>
      <c r="F79" s="85">
        <f>+D79+E79</f>
        <v>0</v>
      </c>
      <c r="G79" s="84">
        <v>0</v>
      </c>
      <c r="H79" s="84">
        <v>0</v>
      </c>
      <c r="I79" s="84">
        <v>0</v>
      </c>
      <c r="J79" s="84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31">
        <f t="shared" si="20"/>
        <v>0</v>
      </c>
      <c r="T79"/>
      <c r="U79" s="108">
        <v>2</v>
      </c>
      <c r="V79"/>
      <c r="W79" s="29"/>
      <c r="X79" s="30"/>
      <c r="AW79" s="1"/>
      <c r="AX79" s="1"/>
      <c r="AY79" s="1"/>
      <c r="AZ79" s="1"/>
      <c r="BA79" s="1"/>
    </row>
    <row r="80" spans="1:53" ht="30">
      <c r="A80" s="14"/>
      <c r="B80" s="18" t="s">
        <v>137</v>
      </c>
      <c r="C80" s="75" t="s">
        <v>168</v>
      </c>
      <c r="D80" s="84">
        <v>0</v>
      </c>
      <c r="E80" s="84">
        <v>0</v>
      </c>
      <c r="F80" s="85">
        <f>+D80+E80</f>
        <v>0</v>
      </c>
      <c r="G80" s="84">
        <v>0</v>
      </c>
      <c r="H80" s="84">
        <v>0</v>
      </c>
      <c r="I80" s="84">
        <v>0</v>
      </c>
      <c r="J80" s="84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31">
        <f t="shared" si="20"/>
        <v>0</v>
      </c>
      <c r="T80"/>
      <c r="U80" s="108">
        <v>2</v>
      </c>
      <c r="V80"/>
      <c r="W80" s="29"/>
      <c r="X80" s="30"/>
      <c r="AW80" s="1"/>
      <c r="AX80" s="1"/>
      <c r="AY80" s="1"/>
      <c r="AZ80" s="1"/>
      <c r="BA80" s="1"/>
    </row>
    <row r="81" spans="1:53">
      <c r="A81" s="14"/>
      <c r="B81" s="15"/>
      <c r="C81" s="75"/>
      <c r="D81" s="91"/>
      <c r="E81" s="91"/>
      <c r="F81" s="91"/>
      <c r="G81" s="91"/>
      <c r="H81" s="96"/>
      <c r="I81" s="96"/>
      <c r="J81" s="96"/>
      <c r="K81" s="39"/>
      <c r="L81" s="39"/>
      <c r="M81" s="39"/>
      <c r="N81" s="39"/>
      <c r="O81" s="39"/>
      <c r="P81" s="39"/>
      <c r="Q81" s="39"/>
      <c r="R81" s="39"/>
      <c r="S81" s="31">
        <f t="shared" si="20"/>
        <v>0</v>
      </c>
      <c r="T81"/>
      <c r="U81" s="108">
        <v>2</v>
      </c>
      <c r="V81"/>
      <c r="W81" s="29"/>
      <c r="X81" s="30"/>
      <c r="AW81" s="1"/>
      <c r="AX81" s="1"/>
      <c r="AY81" s="1"/>
      <c r="AZ81" s="1"/>
      <c r="BA81" s="1"/>
    </row>
    <row r="82" spans="1:53">
      <c r="A82" s="8" t="s">
        <v>138</v>
      </c>
      <c r="B82" s="15"/>
      <c r="C82" s="74" t="s">
        <v>139</v>
      </c>
      <c r="D82" s="91">
        <f>SUM(D84:D86)</f>
        <v>0</v>
      </c>
      <c r="E82" s="91">
        <f>SUM(E84:E86)</f>
        <v>0</v>
      </c>
      <c r="F82" s="91">
        <f>SUM(F84:F86)</f>
        <v>0</v>
      </c>
      <c r="G82" s="91">
        <v>0</v>
      </c>
      <c r="H82" s="96">
        <v>0</v>
      </c>
      <c r="I82" s="96">
        <v>0</v>
      </c>
      <c r="J82" s="96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17">
        <f>R84+R85+R86</f>
        <v>0</v>
      </c>
      <c r="S82" s="31">
        <f t="shared" si="20"/>
        <v>0</v>
      </c>
      <c r="T82"/>
      <c r="U82" s="108">
        <v>2</v>
      </c>
      <c r="V82"/>
      <c r="W82" s="29"/>
      <c r="X82" s="30"/>
      <c r="AW82" s="1"/>
      <c r="AX82" s="1"/>
      <c r="AY82" s="1"/>
      <c r="AZ82" s="1"/>
      <c r="BA82" s="1"/>
    </row>
    <row r="83" spans="1:53">
      <c r="A83" s="14"/>
      <c r="B83" s="15"/>
      <c r="C83" s="74"/>
      <c r="D83" s="91"/>
      <c r="E83" s="91"/>
      <c r="F83" s="91"/>
      <c r="G83" s="91"/>
      <c r="H83" s="96"/>
      <c r="I83" s="96"/>
      <c r="J83" s="96"/>
      <c r="K83" s="39"/>
      <c r="L83" s="39"/>
      <c r="M83" s="39"/>
      <c r="N83" s="39"/>
      <c r="O83" s="39"/>
      <c r="P83" s="39"/>
      <c r="Q83" s="39"/>
      <c r="R83" s="39"/>
      <c r="S83" s="31">
        <f t="shared" si="20"/>
        <v>0</v>
      </c>
      <c r="T83"/>
      <c r="U83" s="108">
        <v>2</v>
      </c>
      <c r="V83"/>
      <c r="W83" s="29"/>
      <c r="X83" s="30"/>
      <c r="AW83" s="1"/>
      <c r="AX83" s="1"/>
      <c r="AY83" s="1"/>
      <c r="AZ83" s="1"/>
      <c r="BA83" s="1"/>
    </row>
    <row r="84" spans="1:53">
      <c r="A84" s="14"/>
      <c r="B84" s="18" t="s">
        <v>140</v>
      </c>
      <c r="C84" s="75" t="s">
        <v>141</v>
      </c>
      <c r="D84" s="84">
        <v>0</v>
      </c>
      <c r="E84" s="84">
        <v>0</v>
      </c>
      <c r="F84" s="85">
        <f>+D84+E84</f>
        <v>0</v>
      </c>
      <c r="G84" s="84">
        <v>0</v>
      </c>
      <c r="H84" s="84">
        <v>0</v>
      </c>
      <c r="I84" s="84">
        <v>0</v>
      </c>
      <c r="J84" s="84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31">
        <f t="shared" si="20"/>
        <v>0</v>
      </c>
      <c r="T84"/>
      <c r="U84" s="108">
        <v>2</v>
      </c>
      <c r="V84"/>
      <c r="W84" s="29"/>
      <c r="X84" s="30"/>
      <c r="AW84" s="1"/>
      <c r="AX84" s="1"/>
      <c r="AY84" s="1"/>
      <c r="AZ84" s="1"/>
      <c r="BA84" s="1"/>
    </row>
    <row r="85" spans="1:53">
      <c r="A85" s="14"/>
      <c r="B85" s="18" t="s">
        <v>142</v>
      </c>
      <c r="C85" s="75" t="s">
        <v>143</v>
      </c>
      <c r="D85" s="84">
        <v>0</v>
      </c>
      <c r="E85" s="84">
        <v>0</v>
      </c>
      <c r="F85" s="85">
        <f>+D85+E85</f>
        <v>0</v>
      </c>
      <c r="G85" s="84">
        <v>0</v>
      </c>
      <c r="H85" s="84">
        <v>0</v>
      </c>
      <c r="I85" s="84">
        <v>0</v>
      </c>
      <c r="J85" s="84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31">
        <f t="shared" si="20"/>
        <v>0</v>
      </c>
      <c r="T85"/>
      <c r="U85" s="108">
        <v>2</v>
      </c>
      <c r="V85"/>
      <c r="W85" s="29"/>
      <c r="X85" s="30"/>
      <c r="AW85" s="1"/>
      <c r="AX85" s="1"/>
      <c r="AY85" s="1"/>
      <c r="AZ85" s="1"/>
      <c r="BA85" s="1"/>
    </row>
    <row r="86" spans="1:53" ht="30">
      <c r="A86" s="14"/>
      <c r="B86" s="18" t="s">
        <v>144</v>
      </c>
      <c r="C86" s="75" t="s">
        <v>145</v>
      </c>
      <c r="D86" s="84">
        <v>0</v>
      </c>
      <c r="E86" s="84">
        <v>0</v>
      </c>
      <c r="F86" s="85">
        <f>+D86+E86</f>
        <v>0</v>
      </c>
      <c r="G86" s="84">
        <v>0</v>
      </c>
      <c r="H86" s="84">
        <v>0</v>
      </c>
      <c r="I86" s="84">
        <v>0</v>
      </c>
      <c r="J86" s="84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31">
        <f t="shared" si="20"/>
        <v>0</v>
      </c>
      <c r="T86"/>
      <c r="U86" s="108">
        <v>2</v>
      </c>
      <c r="V86"/>
      <c r="W86" s="29"/>
      <c r="X86" s="30"/>
      <c r="AW86" s="1"/>
      <c r="AX86" s="1"/>
      <c r="AY86" s="1"/>
      <c r="AZ86" s="1"/>
      <c r="BA86" s="1"/>
    </row>
    <row r="87" spans="1:53" ht="5.45" customHeight="1">
      <c r="A87" s="14"/>
      <c r="B87" s="15"/>
      <c r="C87" s="75"/>
      <c r="D87" s="90"/>
      <c r="E87" s="90"/>
      <c r="F87" s="90"/>
      <c r="G87" s="90"/>
      <c r="H87" s="92"/>
      <c r="I87" s="92"/>
      <c r="J87" s="92"/>
      <c r="K87" s="40"/>
      <c r="L87" s="40"/>
      <c r="M87" s="40"/>
      <c r="N87" s="40"/>
      <c r="O87" s="40"/>
      <c r="P87" s="40"/>
      <c r="Q87" s="40"/>
      <c r="R87" s="40"/>
      <c r="S87" s="31">
        <f t="shared" si="20"/>
        <v>0</v>
      </c>
      <c r="T87"/>
      <c r="U87" s="108">
        <v>2</v>
      </c>
      <c r="V87"/>
      <c r="W87" s="29"/>
      <c r="X87" s="30"/>
      <c r="AW87" s="1"/>
      <c r="AX87" s="1"/>
      <c r="AY87" s="1"/>
      <c r="AZ87" s="1"/>
      <c r="BA87" s="1"/>
    </row>
    <row r="88" spans="1:53" ht="37.5" customHeight="1">
      <c r="A88" s="118" t="s">
        <v>171</v>
      </c>
      <c r="B88" s="119"/>
      <c r="C88" s="120"/>
      <c r="D88" s="97">
        <f>D6+D14+D26+D38+D58+D70</f>
        <v>7801269272.1999989</v>
      </c>
      <c r="E88" s="97">
        <f>E6+E14+E26+E38+E58+E70</f>
        <v>0</v>
      </c>
      <c r="F88" s="97">
        <f>F6+F14+F26+F38+F58+F70</f>
        <v>7801269272.1999989</v>
      </c>
      <c r="G88" s="97">
        <f>G6+G14+G26+G38+G58</f>
        <v>296221510.09999996</v>
      </c>
      <c r="H88" s="98">
        <f>H82+H77+H70+H58+H38+H26+H14+H6</f>
        <v>361071908.25999999</v>
      </c>
      <c r="I88" s="98">
        <f t="shared" ref="I88:O88" si="26">I82+I77+I70+I58+I38+I26+I14+I6</f>
        <v>379210968.31999999</v>
      </c>
      <c r="J88" s="98">
        <f t="shared" si="26"/>
        <v>478897868.42999995</v>
      </c>
      <c r="K88" s="41">
        <f>K82+K77+K70+K58+K38+K26+K14+K6</f>
        <v>429897429.23000002</v>
      </c>
      <c r="L88" s="41">
        <f t="shared" si="26"/>
        <v>329684349.96000004</v>
      </c>
      <c r="M88" s="41">
        <f t="shared" si="26"/>
        <v>494796153.33999991</v>
      </c>
      <c r="N88" s="41">
        <f t="shared" si="26"/>
        <v>454153042.94999999</v>
      </c>
      <c r="O88" s="41">
        <f t="shared" si="26"/>
        <v>436887533.79999995</v>
      </c>
      <c r="P88" s="41">
        <f t="shared" ref="P88:R88" si="27">P82+P77+P70+P58+P38+P26+P14+P6</f>
        <v>535441409.01999998</v>
      </c>
      <c r="Q88" s="41">
        <f t="shared" si="27"/>
        <v>1800946302.21</v>
      </c>
      <c r="R88" s="41">
        <f t="shared" si="27"/>
        <v>0</v>
      </c>
      <c r="S88" s="41">
        <f>SUM(G88:R88)</f>
        <v>5997208475.6199989</v>
      </c>
      <c r="T88" s="32"/>
      <c r="U88" s="108">
        <v>2</v>
      </c>
      <c r="V88"/>
      <c r="W88" s="28"/>
      <c r="AW88" s="1"/>
      <c r="AX88" s="1"/>
      <c r="AY88" s="1"/>
      <c r="AZ88" s="1"/>
    </row>
    <row r="89" spans="1:53" ht="7.15" customHeight="1">
      <c r="A89" s="43"/>
      <c r="B89" s="18"/>
      <c r="C89" s="74"/>
      <c r="D89" s="99"/>
      <c r="E89" s="99"/>
      <c r="F89" s="99"/>
      <c r="G89" s="99"/>
      <c r="H89" s="100"/>
      <c r="I89" s="100"/>
      <c r="J89" s="100"/>
      <c r="K89" s="42"/>
      <c r="L89" s="42"/>
      <c r="M89" s="42"/>
      <c r="N89" s="42"/>
      <c r="O89" s="42"/>
      <c r="P89" s="42"/>
      <c r="Q89" s="42"/>
      <c r="R89" s="42"/>
      <c r="S89" s="31">
        <f t="shared" si="20"/>
        <v>0</v>
      </c>
      <c r="T89"/>
      <c r="U89" s="108">
        <v>2</v>
      </c>
      <c r="V89"/>
      <c r="W89" s="28"/>
      <c r="AW89" s="1"/>
      <c r="AX89" s="1"/>
      <c r="AY89" s="1"/>
      <c r="AZ89" s="1"/>
    </row>
    <row r="90" spans="1:53" ht="15.6" customHeight="1">
      <c r="A90" s="23">
        <v>4</v>
      </c>
      <c r="B90" s="18"/>
      <c r="C90" s="74" t="s">
        <v>146</v>
      </c>
      <c r="D90" s="91">
        <v>0</v>
      </c>
      <c r="E90" s="91">
        <v>0</v>
      </c>
      <c r="F90" s="91">
        <v>0</v>
      </c>
      <c r="G90" s="91">
        <v>0</v>
      </c>
      <c r="H90" s="96">
        <v>0</v>
      </c>
      <c r="I90" s="96">
        <v>0</v>
      </c>
      <c r="J90" s="96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1">
        <f t="shared" si="20"/>
        <v>0</v>
      </c>
      <c r="T90"/>
      <c r="U90" s="108">
        <v>2</v>
      </c>
      <c r="V90"/>
      <c r="W90" s="29"/>
      <c r="X90" s="30"/>
      <c r="AW90" s="1"/>
      <c r="AX90" s="1"/>
      <c r="AY90" s="1"/>
      <c r="AZ90" s="1"/>
      <c r="BA90" s="1"/>
    </row>
    <row r="91" spans="1:53" ht="4.9000000000000004" customHeight="1">
      <c r="A91" s="43"/>
      <c r="B91" s="18"/>
      <c r="C91" s="74"/>
      <c r="D91" s="91"/>
      <c r="E91" s="91"/>
      <c r="F91" s="91"/>
      <c r="G91" s="91"/>
      <c r="H91" s="96"/>
      <c r="I91" s="96"/>
      <c r="J91" s="96"/>
      <c r="K91" s="39"/>
      <c r="L91" s="39"/>
      <c r="M91" s="39"/>
      <c r="N91" s="39"/>
      <c r="O91" s="39"/>
      <c r="P91" s="39"/>
      <c r="Q91" s="39"/>
      <c r="R91" s="39"/>
      <c r="S91" s="31">
        <f t="shared" si="20"/>
        <v>0</v>
      </c>
      <c r="T91"/>
      <c r="U91" s="108">
        <v>2</v>
      </c>
      <c r="V91"/>
      <c r="W91" s="29"/>
      <c r="X91" s="30"/>
      <c r="AW91" s="1"/>
      <c r="AX91" s="1"/>
      <c r="AY91" s="1"/>
      <c r="AZ91" s="1"/>
      <c r="BA91" s="1"/>
    </row>
    <row r="92" spans="1:53" ht="29.45" customHeight="1">
      <c r="A92" s="23" t="s">
        <v>147</v>
      </c>
      <c r="B92" s="18"/>
      <c r="C92" s="74" t="s">
        <v>148</v>
      </c>
      <c r="D92" s="91">
        <f>SUM(D94:D96)</f>
        <v>0</v>
      </c>
      <c r="E92" s="91">
        <f>SUM(E94:E96)</f>
        <v>0</v>
      </c>
      <c r="F92" s="91">
        <f>SUM(F94:F96)</f>
        <v>0</v>
      </c>
      <c r="G92" s="91">
        <v>0</v>
      </c>
      <c r="H92" s="96">
        <v>0</v>
      </c>
      <c r="I92" s="96">
        <v>0</v>
      </c>
      <c r="J92" s="96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1">
        <f t="shared" si="20"/>
        <v>0</v>
      </c>
      <c r="T92"/>
      <c r="U92" s="108">
        <v>2</v>
      </c>
      <c r="V92"/>
      <c r="W92" s="29"/>
      <c r="X92" s="30"/>
      <c r="AW92" s="1"/>
      <c r="AX92" s="1"/>
      <c r="AY92" s="1"/>
      <c r="AZ92" s="1"/>
      <c r="BA92" s="1"/>
    </row>
    <row r="93" spans="1:53" ht="4.9000000000000004" customHeight="1">
      <c r="A93" s="43"/>
      <c r="B93" s="18"/>
      <c r="C93" s="74"/>
      <c r="D93" s="91"/>
      <c r="E93" s="91"/>
      <c r="F93" s="91"/>
      <c r="G93" s="91"/>
      <c r="H93" s="96"/>
      <c r="I93" s="96"/>
      <c r="J93" s="96"/>
      <c r="K93" s="39"/>
      <c r="L93" s="39"/>
      <c r="M93" s="39"/>
      <c r="N93" s="39"/>
      <c r="O93" s="39"/>
      <c r="P93" s="39"/>
      <c r="Q93" s="39"/>
      <c r="R93" s="39"/>
      <c r="S93" s="31">
        <f t="shared" si="20"/>
        <v>0</v>
      </c>
      <c r="T93"/>
      <c r="U93" s="108">
        <v>2</v>
      </c>
      <c r="V93"/>
      <c r="W93" s="29"/>
      <c r="X93" s="30"/>
      <c r="AW93" s="1"/>
      <c r="AX93" s="1"/>
      <c r="AY93" s="1"/>
      <c r="AZ93" s="1"/>
      <c r="BA93" s="1"/>
    </row>
    <row r="94" spans="1:53" ht="32.450000000000003" customHeight="1">
      <c r="A94" s="43"/>
      <c r="B94" s="18" t="s">
        <v>149</v>
      </c>
      <c r="C94" s="75" t="s">
        <v>150</v>
      </c>
      <c r="D94" s="84">
        <v>0</v>
      </c>
      <c r="E94" s="84">
        <v>0</v>
      </c>
      <c r="F94" s="85">
        <f>+D94+E94</f>
        <v>0</v>
      </c>
      <c r="G94" s="84">
        <v>0</v>
      </c>
      <c r="H94" s="84">
        <v>0</v>
      </c>
      <c r="I94" s="84">
        <v>0</v>
      </c>
      <c r="J94" s="84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31">
        <f t="shared" si="20"/>
        <v>0</v>
      </c>
      <c r="T94"/>
      <c r="U94" s="108">
        <v>2</v>
      </c>
      <c r="V94"/>
      <c r="W94" s="29"/>
      <c r="X94" s="30"/>
      <c r="AW94" s="1"/>
      <c r="AX94" s="1"/>
      <c r="AY94" s="1"/>
      <c r="AZ94" s="1"/>
      <c r="BA94" s="1"/>
    </row>
    <row r="95" spans="1:53" ht="34.9" customHeight="1">
      <c r="A95" s="43"/>
      <c r="B95" s="18" t="s">
        <v>151</v>
      </c>
      <c r="C95" s="75" t="s">
        <v>152</v>
      </c>
      <c r="D95" s="84">
        <v>0</v>
      </c>
      <c r="E95" s="84">
        <v>0</v>
      </c>
      <c r="F95" s="85">
        <f>+D95+E95</f>
        <v>0</v>
      </c>
      <c r="G95" s="84">
        <v>0</v>
      </c>
      <c r="H95" s="84">
        <v>0</v>
      </c>
      <c r="I95" s="84">
        <v>0</v>
      </c>
      <c r="J95" s="84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31">
        <f t="shared" si="20"/>
        <v>0</v>
      </c>
      <c r="T95"/>
      <c r="U95" s="108">
        <v>2</v>
      </c>
      <c r="V95"/>
      <c r="W95" s="29"/>
      <c r="X95" s="30"/>
      <c r="AW95" s="1"/>
      <c r="AX95" s="1"/>
      <c r="AY95" s="1"/>
      <c r="AZ95" s="1"/>
      <c r="BA95" s="1"/>
    </row>
    <row r="96" spans="1:53" ht="2.4500000000000002" customHeight="1">
      <c r="A96" s="43"/>
      <c r="B96" s="18"/>
      <c r="C96" s="75"/>
      <c r="D96" s="91"/>
      <c r="E96" s="91"/>
      <c r="F96" s="91"/>
      <c r="G96" s="91"/>
      <c r="H96" s="96"/>
      <c r="I96" s="96"/>
      <c r="J96" s="96"/>
      <c r="K96" s="39"/>
      <c r="L96" s="39"/>
      <c r="M96" s="39"/>
      <c r="N96" s="39"/>
      <c r="O96" s="39"/>
      <c r="P96" s="39"/>
      <c r="Q96" s="39"/>
      <c r="R96" s="39"/>
      <c r="S96" s="31">
        <f t="shared" si="20"/>
        <v>0</v>
      </c>
      <c r="T96"/>
      <c r="U96" s="108">
        <v>2</v>
      </c>
      <c r="V96"/>
      <c r="W96" s="29"/>
      <c r="X96" s="30"/>
      <c r="AW96" s="1"/>
      <c r="AX96" s="1"/>
      <c r="AY96" s="1"/>
      <c r="AZ96" s="1"/>
      <c r="BA96" s="1"/>
    </row>
    <row r="97" spans="1:53" ht="29.25" customHeight="1">
      <c r="A97" s="23" t="s">
        <v>153</v>
      </c>
      <c r="B97" s="18"/>
      <c r="C97" s="76" t="s">
        <v>154</v>
      </c>
      <c r="D97" s="91">
        <f>SUM(D99:D100)</f>
        <v>0</v>
      </c>
      <c r="E97" s="91">
        <v>0</v>
      </c>
      <c r="F97" s="91">
        <v>0</v>
      </c>
      <c r="G97" s="91">
        <v>0</v>
      </c>
      <c r="H97" s="96">
        <v>0</v>
      </c>
      <c r="I97" s="96">
        <v>0</v>
      </c>
      <c r="J97" s="96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1">
        <f t="shared" si="20"/>
        <v>0</v>
      </c>
      <c r="T97"/>
      <c r="U97" s="108">
        <v>2</v>
      </c>
      <c r="V97"/>
      <c r="W97" s="29"/>
      <c r="X97" s="30"/>
      <c r="AW97" s="1"/>
      <c r="AX97" s="1"/>
      <c r="AY97" s="1"/>
      <c r="AZ97" s="1"/>
      <c r="BA97" s="1"/>
    </row>
    <row r="98" spans="1:53" ht="3.6" customHeight="1">
      <c r="A98" s="43"/>
      <c r="B98" s="18"/>
      <c r="C98" s="76"/>
      <c r="D98" s="91"/>
      <c r="E98" s="91"/>
      <c r="F98" s="91"/>
      <c r="G98" s="91"/>
      <c r="H98" s="96"/>
      <c r="I98" s="96"/>
      <c r="J98" s="96"/>
      <c r="K98" s="39"/>
      <c r="L98" s="39"/>
      <c r="M98" s="39"/>
      <c r="N98" s="39"/>
      <c r="O98" s="39"/>
      <c r="P98" s="39"/>
      <c r="Q98" s="39"/>
      <c r="R98" s="39"/>
      <c r="S98" s="31">
        <f t="shared" si="20"/>
        <v>0</v>
      </c>
      <c r="T98"/>
      <c r="U98" s="108">
        <v>2</v>
      </c>
      <c r="V98"/>
      <c r="W98" s="29"/>
      <c r="X98" s="30"/>
      <c r="AW98" s="1"/>
      <c r="AX98" s="1"/>
      <c r="AY98" s="1"/>
      <c r="AZ98" s="1"/>
      <c r="BA98" s="1"/>
    </row>
    <row r="99" spans="1:53" ht="21.75" customHeight="1">
      <c r="A99" s="43"/>
      <c r="B99" s="18" t="s">
        <v>155</v>
      </c>
      <c r="C99" s="77" t="s">
        <v>156</v>
      </c>
      <c r="D99" s="84">
        <v>0</v>
      </c>
      <c r="E99" s="84">
        <v>0</v>
      </c>
      <c r="F99" s="85">
        <f>+D99+E99</f>
        <v>0</v>
      </c>
      <c r="G99" s="84">
        <v>0</v>
      </c>
      <c r="H99" s="84">
        <v>0</v>
      </c>
      <c r="I99" s="84">
        <v>0</v>
      </c>
      <c r="J99" s="84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31">
        <f t="shared" si="20"/>
        <v>0</v>
      </c>
      <c r="T99"/>
      <c r="U99" s="108">
        <v>2</v>
      </c>
      <c r="V99"/>
      <c r="W99" s="29"/>
      <c r="X99" s="30"/>
      <c r="AW99" s="1"/>
      <c r="AX99" s="1"/>
      <c r="AY99" s="1"/>
      <c r="AZ99" s="1"/>
      <c r="BA99" s="1"/>
    </row>
    <row r="100" spans="1:53" ht="18.600000000000001" customHeight="1">
      <c r="A100" s="43"/>
      <c r="B100" s="18" t="s">
        <v>157</v>
      </c>
      <c r="C100" s="77" t="s">
        <v>158</v>
      </c>
      <c r="D100" s="84">
        <v>0</v>
      </c>
      <c r="E100" s="84">
        <v>0</v>
      </c>
      <c r="F100" s="85">
        <f>+D100+E100</f>
        <v>0</v>
      </c>
      <c r="G100" s="84">
        <v>0</v>
      </c>
      <c r="H100" s="84">
        <v>0</v>
      </c>
      <c r="I100" s="84">
        <v>0</v>
      </c>
      <c r="J100" s="84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31">
        <f t="shared" si="20"/>
        <v>0</v>
      </c>
      <c r="T100"/>
      <c r="U100" s="108">
        <v>2</v>
      </c>
      <c r="V100"/>
      <c r="W100" s="29"/>
      <c r="X100" s="30"/>
      <c r="AW100" s="1"/>
      <c r="AX100" s="1"/>
      <c r="AY100" s="1"/>
      <c r="AZ100" s="1"/>
      <c r="BA100" s="1"/>
    </row>
    <row r="101" spans="1:53">
      <c r="A101" s="43"/>
      <c r="B101" s="18"/>
      <c r="C101" s="77"/>
      <c r="D101" s="91"/>
      <c r="E101" s="91"/>
      <c r="F101" s="91"/>
      <c r="G101" s="91"/>
      <c r="H101" s="96"/>
      <c r="I101" s="96"/>
      <c r="J101" s="96"/>
      <c r="K101" s="39"/>
      <c r="L101" s="39"/>
      <c r="M101" s="39"/>
      <c r="N101" s="39"/>
      <c r="O101" s="39"/>
      <c r="P101" s="39"/>
      <c r="Q101" s="39"/>
      <c r="R101" s="39"/>
      <c r="S101" s="31">
        <f t="shared" si="20"/>
        <v>0</v>
      </c>
      <c r="T101"/>
      <c r="U101" s="108">
        <v>2</v>
      </c>
      <c r="V101"/>
      <c r="W101" s="29"/>
      <c r="X101" s="30"/>
      <c r="AW101" s="1"/>
      <c r="AX101" s="1"/>
      <c r="AY101" s="1"/>
      <c r="AZ101" s="1"/>
      <c r="BA101" s="1"/>
    </row>
    <row r="102" spans="1:53" ht="42.75" customHeight="1">
      <c r="A102" s="23" t="s">
        <v>159</v>
      </c>
      <c r="B102" s="18"/>
      <c r="C102" s="76" t="s">
        <v>160</v>
      </c>
      <c r="D102" s="91">
        <v>0</v>
      </c>
      <c r="E102" s="91">
        <v>0</v>
      </c>
      <c r="F102" s="91">
        <v>0</v>
      </c>
      <c r="G102" s="91">
        <v>0</v>
      </c>
      <c r="H102" s="96">
        <v>0</v>
      </c>
      <c r="I102" s="96">
        <v>0</v>
      </c>
      <c r="J102" s="96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1">
        <f t="shared" si="20"/>
        <v>0</v>
      </c>
      <c r="T102"/>
      <c r="U102" s="108">
        <v>2</v>
      </c>
      <c r="V102"/>
      <c r="W102" s="29"/>
      <c r="X102" s="30"/>
      <c r="AW102" s="1"/>
      <c r="AX102" s="1"/>
      <c r="AY102" s="1"/>
      <c r="AZ102" s="1"/>
      <c r="BA102" s="1"/>
    </row>
    <row r="103" spans="1:53">
      <c r="A103" s="43"/>
      <c r="B103" s="18"/>
      <c r="C103" s="74"/>
      <c r="D103" s="84"/>
      <c r="E103" s="84"/>
      <c r="F103" s="85">
        <f>+D103+E103</f>
        <v>0</v>
      </c>
      <c r="G103" s="84">
        <v>0</v>
      </c>
      <c r="H103" s="84">
        <v>0</v>
      </c>
      <c r="I103" s="84">
        <v>0</v>
      </c>
      <c r="J103" s="84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31">
        <f t="shared" si="20"/>
        <v>0</v>
      </c>
      <c r="T103"/>
      <c r="U103" s="108">
        <v>2</v>
      </c>
      <c r="V103"/>
      <c r="W103" s="29"/>
      <c r="X103" s="30"/>
      <c r="AW103" s="1"/>
      <c r="AX103" s="1"/>
      <c r="AY103" s="1"/>
      <c r="AZ103" s="1"/>
      <c r="BA103" s="1"/>
    </row>
    <row r="104" spans="1:53" ht="36.75" customHeight="1">
      <c r="A104" s="44"/>
      <c r="B104" s="45" t="s">
        <v>161</v>
      </c>
      <c r="C104" s="78" t="s">
        <v>162</v>
      </c>
      <c r="D104" s="84">
        <v>0</v>
      </c>
      <c r="E104" s="84">
        <v>0</v>
      </c>
      <c r="F104" s="85">
        <f>+D104+E104</f>
        <v>0</v>
      </c>
      <c r="G104" s="84">
        <v>0</v>
      </c>
      <c r="H104" s="84">
        <v>0</v>
      </c>
      <c r="I104" s="84">
        <v>0</v>
      </c>
      <c r="J104" s="84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31">
        <f t="shared" si="20"/>
        <v>0</v>
      </c>
      <c r="T104"/>
      <c r="U104" s="108">
        <v>2</v>
      </c>
      <c r="V104"/>
      <c r="W104" s="29"/>
      <c r="X104" s="30"/>
      <c r="AW104" s="1"/>
      <c r="AX104" s="1"/>
      <c r="AY104" s="1"/>
      <c r="AZ104" s="1"/>
      <c r="BA104" s="1"/>
    </row>
    <row r="105" spans="1:53" ht="39" customHeight="1">
      <c r="A105" s="121" t="s">
        <v>163</v>
      </c>
      <c r="B105" s="121"/>
      <c r="C105" s="121"/>
      <c r="D105" s="101">
        <f t="shared" ref="D105:F105" si="28">D88</f>
        <v>7801269272.1999989</v>
      </c>
      <c r="E105" s="101">
        <f>E88</f>
        <v>0</v>
      </c>
      <c r="F105" s="101">
        <f t="shared" si="28"/>
        <v>7801269272.1999989</v>
      </c>
      <c r="G105" s="101">
        <f t="shared" ref="G105:O105" si="29">G88</f>
        <v>296221510.09999996</v>
      </c>
      <c r="H105" s="102">
        <f t="shared" si="29"/>
        <v>361071908.25999999</v>
      </c>
      <c r="I105" s="102">
        <f t="shared" si="29"/>
        <v>379210968.31999999</v>
      </c>
      <c r="J105" s="102">
        <f t="shared" si="29"/>
        <v>478897868.42999995</v>
      </c>
      <c r="K105" s="46">
        <f t="shared" si="29"/>
        <v>429897429.23000002</v>
      </c>
      <c r="L105" s="46">
        <f t="shared" si="29"/>
        <v>329684349.96000004</v>
      </c>
      <c r="M105" s="46">
        <f t="shared" si="29"/>
        <v>494796153.33999991</v>
      </c>
      <c r="N105" s="46">
        <f t="shared" si="29"/>
        <v>454153042.94999999</v>
      </c>
      <c r="O105" s="46">
        <f t="shared" si="29"/>
        <v>436887533.79999995</v>
      </c>
      <c r="P105" s="46">
        <f>P88</f>
        <v>535441409.01999998</v>
      </c>
      <c r="Q105" s="46">
        <f t="shared" ref="Q105" si="30">Q88</f>
        <v>1800946302.21</v>
      </c>
      <c r="R105" s="46">
        <f>R88</f>
        <v>0</v>
      </c>
      <c r="S105" s="46">
        <f>SUM(G105:R105)</f>
        <v>5997208475.6199989</v>
      </c>
      <c r="T105"/>
      <c r="U105" s="108">
        <v>1</v>
      </c>
      <c r="V105"/>
      <c r="W105" s="67"/>
      <c r="AW105" s="1"/>
      <c r="AX105" s="1"/>
      <c r="AY105" s="1"/>
      <c r="AZ105" s="1"/>
      <c r="BA105" s="1"/>
    </row>
    <row r="106" spans="1:53" s="1" customFormat="1" ht="33.75" customHeight="1">
      <c r="A106" s="80"/>
      <c r="B106" s="47"/>
      <c r="C106" s="48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U106" s="106"/>
    </row>
    <row r="107" spans="1:53" s="1" customFormat="1" ht="33.75" customHeight="1">
      <c r="A107" s="80"/>
      <c r="B107" s="47"/>
      <c r="C107" s="48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81"/>
      <c r="P107" s="47"/>
      <c r="Q107" s="47"/>
      <c r="R107" s="47"/>
      <c r="S107" s="47"/>
      <c r="U107" s="106"/>
    </row>
    <row r="108" spans="1:53" s="1" customFormat="1" ht="409.5" customHeight="1">
      <c r="A108" s="80"/>
      <c r="B108" s="47"/>
      <c r="C108" s="48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81"/>
      <c r="S108" s="47"/>
      <c r="U108" s="106"/>
    </row>
    <row r="109" spans="1:53" s="1" customFormat="1" ht="26.25">
      <c r="B109" s="49"/>
      <c r="C109" s="49"/>
      <c r="D109" s="54" t="s">
        <v>169</v>
      </c>
      <c r="E109" s="51"/>
      <c r="F109" s="50"/>
      <c r="G109" s="52"/>
      <c r="H109" s="53"/>
      <c r="I109" s="49"/>
      <c r="J109" s="53"/>
      <c r="K109" s="49"/>
      <c r="L109" s="49"/>
      <c r="M109" s="49"/>
      <c r="N109" s="54" t="s">
        <v>164</v>
      </c>
      <c r="O109" s="53"/>
      <c r="P109" s="49"/>
      <c r="Q109" s="53"/>
      <c r="R109" s="49"/>
      <c r="S109" s="49"/>
      <c r="T109" s="49"/>
      <c r="U109" s="109"/>
      <c r="V109" s="49"/>
      <c r="W109" s="53"/>
      <c r="X109" s="49"/>
      <c r="Y109" s="68"/>
      <c r="Z109" s="49"/>
    </row>
    <row r="110" spans="1:53" s="1" customFormat="1" ht="21" customHeight="1">
      <c r="B110" s="49"/>
      <c r="C110" s="49"/>
      <c r="D110" s="54" t="s">
        <v>170</v>
      </c>
      <c r="E110" s="54"/>
      <c r="F110" s="50"/>
      <c r="G110" s="52"/>
      <c r="H110" s="49"/>
      <c r="I110" s="49"/>
      <c r="J110" s="49"/>
      <c r="K110" s="49"/>
      <c r="L110" s="49"/>
      <c r="M110" s="49"/>
      <c r="N110" s="54" t="s">
        <v>165</v>
      </c>
      <c r="O110" s="49"/>
      <c r="P110" s="49"/>
      <c r="Q110" s="49"/>
      <c r="R110" s="49"/>
      <c r="S110" s="49"/>
      <c r="T110" s="49"/>
      <c r="U110" s="109"/>
      <c r="V110" s="49"/>
      <c r="W110" s="49"/>
      <c r="X110" s="54"/>
      <c r="Y110" s="68"/>
      <c r="Z110" s="49"/>
    </row>
    <row r="111" spans="1:53" s="1" customFormat="1" ht="21" customHeight="1">
      <c r="A111" s="49"/>
      <c r="B111" s="49"/>
      <c r="C111" s="54"/>
      <c r="D111" s="54"/>
      <c r="E111" s="50"/>
      <c r="F111" s="52"/>
      <c r="G111" s="49"/>
      <c r="H111" s="49"/>
      <c r="I111" s="49"/>
      <c r="J111" s="64"/>
      <c r="K111" s="49"/>
      <c r="L111" s="49"/>
      <c r="M111" s="49"/>
      <c r="N111" s="49"/>
      <c r="O111" s="49"/>
      <c r="P111" s="49"/>
      <c r="Q111" s="64"/>
      <c r="R111" s="49"/>
      <c r="S111" s="49"/>
      <c r="T111" s="49"/>
      <c r="U111" s="110"/>
      <c r="V111" s="49"/>
      <c r="W111" s="54"/>
      <c r="X111" s="68"/>
      <c r="Y111" s="49"/>
      <c r="Z111" s="69"/>
    </row>
    <row r="112" spans="1:53" s="1" customFormat="1" ht="42" customHeight="1">
      <c r="A112" s="49"/>
      <c r="B112" s="49"/>
      <c r="C112" s="50"/>
      <c r="D112" s="50"/>
      <c r="E112" s="50"/>
      <c r="F112" s="52"/>
      <c r="G112" s="52"/>
      <c r="H112" s="49"/>
      <c r="I112" s="54" t="s">
        <v>177</v>
      </c>
      <c r="J112" s="49"/>
      <c r="K112" s="64"/>
      <c r="L112" s="49"/>
      <c r="M112" s="49"/>
      <c r="N112" s="49"/>
      <c r="O112" s="56"/>
      <c r="P112" s="104"/>
      <c r="Q112" s="56"/>
      <c r="R112" s="64"/>
      <c r="S112" s="49"/>
      <c r="T112" s="49"/>
      <c r="U112" s="110"/>
      <c r="V112" s="49"/>
      <c r="W112" s="49"/>
      <c r="X112" s="49"/>
      <c r="Y112" s="68"/>
      <c r="Z112" s="49"/>
    </row>
    <row r="113" spans="1:52" ht="28.5" customHeight="1">
      <c r="A113" s="55"/>
      <c r="B113" s="55"/>
      <c r="C113" s="56"/>
      <c r="D113" s="56"/>
      <c r="E113" s="56"/>
      <c r="F113" s="57"/>
      <c r="G113" s="57"/>
      <c r="H113" s="49"/>
      <c r="I113" s="54" t="s">
        <v>166</v>
      </c>
      <c r="J113" s="49"/>
      <c r="K113" s="65"/>
      <c r="L113" s="66"/>
      <c r="M113" s="55"/>
      <c r="N113" s="55"/>
      <c r="O113" s="56"/>
      <c r="P113" s="104"/>
      <c r="Q113" s="56"/>
      <c r="R113" s="65"/>
      <c r="S113" s="66"/>
      <c r="T113" s="55"/>
      <c r="U113" s="111"/>
      <c r="V113" s="49"/>
      <c r="W113" s="49"/>
      <c r="X113" s="49"/>
      <c r="Y113" s="68"/>
      <c r="Z113" s="49"/>
      <c r="AW113" s="1"/>
      <c r="AX113" s="1"/>
      <c r="AY113" s="1"/>
      <c r="AZ113" s="1"/>
    </row>
    <row r="114" spans="1:52" ht="84.75" customHeight="1">
      <c r="A114" s="55"/>
      <c r="B114" s="55"/>
      <c r="C114" s="58"/>
      <c r="D114" s="58"/>
      <c r="E114" s="58"/>
      <c r="F114" s="49"/>
      <c r="G114" s="54"/>
      <c r="I114" s="54"/>
      <c r="J114" s="54"/>
      <c r="K114" s="66"/>
      <c r="L114" s="55"/>
      <c r="M114" s="55"/>
      <c r="N114" s="49"/>
      <c r="O114" s="49"/>
      <c r="P114" s="49"/>
      <c r="Q114" s="68"/>
      <c r="R114" s="49"/>
      <c r="S114" s="69"/>
      <c r="T114"/>
      <c r="U114" s="107"/>
      <c r="AW114" s="1"/>
      <c r="AX114" s="1"/>
      <c r="AY114" s="1"/>
    </row>
    <row r="115" spans="1:52" ht="36">
      <c r="A115" s="55"/>
      <c r="B115" s="55"/>
      <c r="C115" s="103" t="s">
        <v>173</v>
      </c>
      <c r="D115" s="73"/>
      <c r="E115" s="73"/>
      <c r="F115" s="73"/>
      <c r="G115" s="54"/>
      <c r="H115" s="61"/>
      <c r="I115" s="54"/>
      <c r="J115" s="54"/>
      <c r="K115" s="55"/>
      <c r="L115" s="55"/>
      <c r="M115" s="55"/>
      <c r="N115" s="55"/>
      <c r="O115" s="55"/>
      <c r="P115" s="55"/>
      <c r="Q115" s="68"/>
      <c r="R115" s="55"/>
      <c r="S115" s="69"/>
      <c r="T115"/>
      <c r="U115" s="107"/>
      <c r="AW115" s="1"/>
      <c r="AX115" s="1"/>
      <c r="AY115" s="1"/>
    </row>
    <row r="116" spans="1:52" ht="138" customHeight="1">
      <c r="A116" s="55"/>
      <c r="B116" s="55"/>
      <c r="C116" s="113" t="s">
        <v>175</v>
      </c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/>
      <c r="U116" s="107"/>
      <c r="AW116" s="1"/>
      <c r="AX116" s="1"/>
      <c r="AY116" s="1"/>
    </row>
    <row r="117" spans="1:52" ht="23.25">
      <c r="A117" s="55"/>
      <c r="B117" s="55"/>
      <c r="C117" s="59"/>
      <c r="D117" s="73"/>
      <c r="E117" s="73"/>
      <c r="F117" s="73"/>
      <c r="G117" s="73"/>
      <c r="H117" s="61"/>
      <c r="I117" s="55"/>
      <c r="J117" s="55"/>
      <c r="K117" s="55"/>
      <c r="L117" s="55"/>
      <c r="M117" s="55"/>
      <c r="N117" s="55"/>
      <c r="O117" s="55"/>
      <c r="P117" s="55"/>
      <c r="Q117" s="68"/>
      <c r="R117" s="55"/>
      <c r="S117" s="69"/>
      <c r="T117"/>
      <c r="U117" s="107"/>
      <c r="AW117" s="1"/>
      <c r="AX117" s="1"/>
      <c r="AY117" s="1"/>
    </row>
    <row r="118" spans="1:52">
      <c r="A118" s="55"/>
      <c r="B118" s="55"/>
      <c r="C118" s="59"/>
      <c r="D118" s="60"/>
      <c r="E118" s="60"/>
      <c r="F118" s="60"/>
      <c r="G118" s="60"/>
      <c r="H118" s="55"/>
      <c r="I118" s="55"/>
      <c r="J118" s="55"/>
      <c r="K118" s="55"/>
      <c r="L118" s="55"/>
      <c r="M118" s="55"/>
      <c r="N118" s="55"/>
      <c r="O118" s="55"/>
      <c r="P118" s="55"/>
      <c r="Q118" s="68"/>
      <c r="R118" s="55"/>
      <c r="S118" s="69"/>
      <c r="T118"/>
      <c r="U118" s="107"/>
      <c r="AW118" s="1"/>
      <c r="AX118" s="1"/>
      <c r="AY118" s="1"/>
    </row>
    <row r="119" spans="1:52" ht="262.5" customHeight="1">
      <c r="A119" s="55"/>
      <c r="B119" s="62"/>
      <c r="C119" s="63"/>
      <c r="D119" s="63"/>
      <c r="E119" s="63"/>
      <c r="F119" s="62"/>
      <c r="G119" s="62"/>
      <c r="H119" s="62"/>
      <c r="I119" s="62"/>
      <c r="J119" s="62"/>
      <c r="K119" s="62"/>
      <c r="L119" s="62"/>
      <c r="M119" s="55"/>
      <c r="N119" s="55"/>
      <c r="O119" s="55"/>
      <c r="P119" s="55"/>
      <c r="Q119" s="68"/>
      <c r="R119" s="55"/>
      <c r="S119" s="69"/>
      <c r="T119"/>
      <c r="U119" s="107"/>
      <c r="AW119" s="1"/>
      <c r="AX119" s="1"/>
      <c r="AY119" s="1"/>
    </row>
    <row r="120" spans="1:52" ht="73.5" customHeight="1">
      <c r="A120" s="70"/>
      <c r="B120" s="70"/>
      <c r="C120" s="71"/>
      <c r="D120" s="71"/>
      <c r="E120" s="71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2"/>
      <c r="R120" s="70"/>
      <c r="S120"/>
      <c r="T120"/>
      <c r="U120" s="107"/>
      <c r="AW120" s="1"/>
      <c r="AX120" s="1"/>
      <c r="AY120" s="1"/>
    </row>
    <row r="121" spans="1:52" ht="12" customHeight="1">
      <c r="A121" s="70"/>
      <c r="B121" s="70"/>
      <c r="C121" s="71"/>
      <c r="D121" s="71"/>
      <c r="E121" s="71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2"/>
      <c r="R121" s="70"/>
      <c r="S121"/>
      <c r="T121"/>
      <c r="U121" s="107"/>
      <c r="AW121" s="1"/>
      <c r="AX121" s="1"/>
      <c r="AY121" s="1"/>
    </row>
    <row r="122" spans="1:52">
      <c r="A122" s="70"/>
      <c r="B122" s="70"/>
      <c r="C122" s="71"/>
      <c r="D122" s="71"/>
      <c r="E122" s="71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2"/>
      <c r="R122" s="70"/>
      <c r="S122"/>
      <c r="T122"/>
      <c r="U122" s="107"/>
      <c r="AW122" s="1"/>
      <c r="AX122" s="1"/>
      <c r="AY122" s="1"/>
    </row>
    <row r="123" spans="1:52">
      <c r="A123" s="70"/>
      <c r="B123" s="70"/>
      <c r="C123" s="71"/>
      <c r="D123" s="71"/>
      <c r="E123" s="71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2"/>
      <c r="R123" s="70"/>
      <c r="S123"/>
      <c r="T123"/>
      <c r="U123" s="107"/>
      <c r="AW123" s="1"/>
      <c r="AX123" s="1"/>
      <c r="AY123" s="1"/>
    </row>
    <row r="124" spans="1:52">
      <c r="A124" s="70"/>
      <c r="B124" s="70"/>
      <c r="C124" s="71"/>
      <c r="D124" s="71"/>
      <c r="E124" s="71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2"/>
      <c r="R124" s="70"/>
      <c r="S124"/>
      <c r="T124"/>
      <c r="U124" s="107"/>
      <c r="AW124" s="1"/>
      <c r="AX124" s="1"/>
      <c r="AY124" s="1"/>
    </row>
    <row r="125" spans="1:52">
      <c r="A125" s="70"/>
      <c r="B125" s="70"/>
      <c r="C125" s="71"/>
      <c r="D125" s="71"/>
      <c r="E125" s="71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2"/>
      <c r="R125" s="70"/>
      <c r="S125"/>
      <c r="T125"/>
      <c r="U125" s="107"/>
      <c r="AW125" s="1"/>
      <c r="AX125" s="1"/>
      <c r="AY125" s="1"/>
    </row>
    <row r="126" spans="1:52">
      <c r="A126" s="70"/>
      <c r="B126" s="70"/>
      <c r="C126" s="71"/>
      <c r="D126" s="71"/>
      <c r="E126" s="71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2"/>
      <c r="R126" s="70"/>
      <c r="S126"/>
      <c r="T126"/>
      <c r="U126" s="107"/>
      <c r="AW126" s="1"/>
      <c r="AX126" s="1"/>
      <c r="AY126" s="1"/>
    </row>
    <row r="127" spans="1:52">
      <c r="A127" s="70"/>
      <c r="B127" s="70"/>
      <c r="C127" s="71"/>
      <c r="D127" s="71"/>
      <c r="E127" s="71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2"/>
      <c r="R127" s="70"/>
      <c r="S127"/>
      <c r="T127"/>
      <c r="U127" s="107"/>
      <c r="AW127" s="1"/>
      <c r="AX127" s="1"/>
      <c r="AY127" s="1"/>
    </row>
    <row r="128" spans="1:52">
      <c r="A128" s="70"/>
      <c r="B128" s="70"/>
      <c r="C128" s="71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28"/>
      <c r="S128"/>
      <c r="T128"/>
      <c r="U128" s="107"/>
    </row>
    <row r="129" spans="1:18">
      <c r="A129" s="70"/>
      <c r="B129" s="70"/>
      <c r="C129" s="71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28"/>
    </row>
    <row r="130" spans="1:18">
      <c r="A130" s="70"/>
      <c r="B130" s="70"/>
      <c r="C130" s="71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28"/>
    </row>
    <row r="131" spans="1:18">
      <c r="A131" s="70"/>
      <c r="B131" s="70"/>
      <c r="C131" s="71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28"/>
    </row>
    <row r="132" spans="1:18">
      <c r="A132" s="70"/>
      <c r="B132" s="70"/>
      <c r="C132" s="71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28"/>
    </row>
    <row r="133" spans="1:18">
      <c r="A133" s="70"/>
      <c r="B133" s="70"/>
      <c r="C133" s="71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28"/>
    </row>
    <row r="134" spans="1:18">
      <c r="A134" s="70"/>
      <c r="B134" s="70"/>
      <c r="C134" s="71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28"/>
    </row>
    <row r="135" spans="1:18">
      <c r="A135" s="70"/>
      <c r="B135" s="70"/>
      <c r="C135" s="71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28"/>
    </row>
    <row r="136" spans="1:18">
      <c r="C136" s="71"/>
      <c r="D136" s="70"/>
      <c r="E136" s="70"/>
      <c r="F136" s="70"/>
      <c r="G136" s="70"/>
      <c r="H136" s="70"/>
      <c r="I136" s="70"/>
      <c r="N136" s="70"/>
      <c r="O136" s="70"/>
      <c r="P136" s="70"/>
      <c r="Q136" s="70"/>
      <c r="R136" s="28"/>
    </row>
    <row r="137" spans="1:18">
      <c r="C137" s="71"/>
      <c r="D137" s="70"/>
      <c r="E137" s="70"/>
      <c r="F137" s="70"/>
      <c r="G137" s="70"/>
      <c r="H137" s="70"/>
      <c r="I137" s="70"/>
      <c r="N137" s="70"/>
      <c r="O137" s="70"/>
      <c r="P137" s="70"/>
      <c r="Q137" s="70"/>
      <c r="R137" s="28"/>
    </row>
    <row r="138" spans="1:18">
      <c r="C138" s="71"/>
      <c r="D138" s="70"/>
      <c r="E138" s="70"/>
      <c r="F138" s="70"/>
      <c r="G138" s="70"/>
      <c r="H138" s="70"/>
      <c r="I138" s="70"/>
      <c r="N138" s="70"/>
      <c r="O138" s="70"/>
      <c r="P138" s="70"/>
      <c r="Q138" s="70"/>
      <c r="R138" s="28"/>
    </row>
    <row r="139" spans="1:18">
      <c r="C139" s="71"/>
      <c r="D139" s="70"/>
      <c r="E139" s="70"/>
      <c r="F139" s="70"/>
      <c r="G139" s="70"/>
      <c r="H139" s="70"/>
      <c r="I139" s="70"/>
      <c r="N139" s="70"/>
      <c r="O139" s="70"/>
      <c r="P139" s="70"/>
      <c r="Q139" s="70"/>
      <c r="R139" s="28"/>
    </row>
    <row r="140" spans="1:18">
      <c r="Q140" s="2"/>
    </row>
    <row r="141" spans="1:18">
      <c r="Q141" s="2"/>
    </row>
    <row r="142" spans="1:18" ht="240" customHeight="1">
      <c r="Q142" s="2"/>
    </row>
    <row r="143" spans="1:18" ht="127.5" customHeight="1">
      <c r="Q143" s="2"/>
    </row>
  </sheetData>
  <autoFilter ref="U4:U105"/>
  <mergeCells count="10">
    <mergeCell ref="C116:S116"/>
    <mergeCell ref="L1:O1"/>
    <mergeCell ref="G3:S3"/>
    <mergeCell ref="Z14:AC14"/>
    <mergeCell ref="A88:C88"/>
    <mergeCell ref="A105:C105"/>
    <mergeCell ref="D3:D4"/>
    <mergeCell ref="E3:E4"/>
    <mergeCell ref="F3:F4"/>
    <mergeCell ref="A3:C4"/>
  </mergeCells>
  <printOptions horizontalCentered="1"/>
  <pageMargins left="0.43307086614173229" right="0.70472440944881887" top="0.42" bottom="0.3" header="0.17" footer="0.2"/>
  <pageSetup paperSize="5" scale="26" fitToHeight="0" orientation="landscape" r:id="rId1"/>
  <headerFooter>
    <oddFooter>&amp;C&amp;14Pagina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2:G28"/>
  <sheetViews>
    <sheetView workbookViewId="0">
      <selection activeCell="G23" sqref="G23:G28"/>
    </sheetView>
  </sheetViews>
  <sheetFormatPr baseColWidth="10" defaultRowHeight="15"/>
  <cols>
    <col min="7" max="7" width="21.140625" customWidth="1"/>
  </cols>
  <sheetData>
    <row r="22" spans="6:7">
      <c r="F22" s="112"/>
    </row>
    <row r="23" spans="6:7">
      <c r="F23" s="112"/>
      <c r="G23" s="112">
        <v>5997208475.6199999</v>
      </c>
    </row>
    <row r="24" spans="6:7">
      <c r="F24" s="112"/>
      <c r="G24" s="112">
        <v>-5989142344.3500004</v>
      </c>
    </row>
    <row r="25" spans="6:7">
      <c r="F25" s="112"/>
      <c r="G25" s="112"/>
    </row>
    <row r="26" spans="6:7">
      <c r="F26" s="112"/>
      <c r="G26" s="112"/>
    </row>
    <row r="27" spans="6:7">
      <c r="G27" s="112"/>
    </row>
    <row r="28" spans="6:7">
      <c r="G28" s="112">
        <f>SUM(G23:G27)</f>
        <v>8066131.2699995041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NOVIEMBRE 2025</vt:lpstr>
      <vt:lpstr>Hoja1</vt:lpstr>
      <vt:lpstr>'NOVIEMBRE 2025'!Área_de_impresión</vt:lpstr>
      <vt:lpstr>'NOVIEMBRE 2025'!Títulos_a_imprimir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Anny Santana Espinosa</cp:lastModifiedBy>
  <cp:lastPrinted>2025-12-05T19:06:44Z</cp:lastPrinted>
  <dcterms:created xsi:type="dcterms:W3CDTF">2020-11-04T14:03:00Z</dcterms:created>
  <dcterms:modified xsi:type="dcterms:W3CDTF">2025-12-05T19:08:03Z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3DAA1C096118412FBC42D8F3E653DD45_12</vt:lpwstr>
  </property>
  <property fmtid="{D5CDD505-2E9C-101B-9397-08002B2CF9AE}" pid="3" name="KSOProductBuildVer">
    <vt:lpwstr>1033-12.2.0.13359</vt:lpwstr>
  </property>
</Properties>
</file>