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20" yWindow="-120" windowWidth="20376" windowHeight="11040" tabRatio="667" activeTab="1"/>
  </bookViews>
  <sheets>
    <sheet name="Trimestral E 3 Jul-sept 2025" sheetId="10" r:id="rId1"/>
    <sheet name="Trimestral E4 jul-sept 2025" sheetId="11" r:id="rId2"/>
    <sheet name="ejemplo" sheetId="3" state="hidden" r:id="rId3"/>
    <sheet name="Hoja1" sheetId="12" r:id="rId4"/>
  </sheets>
  <externalReferences>
    <externalReference r:id="rId5"/>
    <externalReference r:id="rId6"/>
    <externalReference r:id="rId7"/>
  </externalReferences>
  <definedNames>
    <definedName name="_xlnm.Print_Area" localSheetId="0">'Trimestral E 3 Jul-sept 2025'!$A$1:$J$59</definedName>
    <definedName name="_xlnm.Print_Area" localSheetId="1">'Trimestral E4 jul-sept 2025'!$A$1:$K$49</definedName>
    <definedName name="Print_Area" localSheetId="2">ejemplo!$A$1:$J$47</definedName>
    <definedName name="Print_Area" localSheetId="0">'Trimestral E 3 Jul-sept 2025'!$A$1:$J$57</definedName>
    <definedName name="Print_Area" localSheetId="1">'Trimestral E4 jul-sept 2025'!$A$1:$J$47</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29" i="11" l="1"/>
  <c r="I29" i="11"/>
  <c r="I25" i="10"/>
  <c r="I31" i="10" l="1"/>
  <c r="I30" i="10"/>
  <c r="I29" i="10"/>
  <c r="J31" i="10"/>
  <c r="J30" i="10"/>
  <c r="J29" i="10"/>
  <c r="F25" i="11" l="1"/>
  <c r="F25" i="10"/>
  <c r="B54" i="10" l="1"/>
  <c r="A25" i="10"/>
  <c r="O16" i="12" l="1"/>
  <c r="Q16" i="12" l="1"/>
  <c r="Q17" i="12"/>
  <c r="C25" i="10"/>
  <c r="B44" i="11" l="1"/>
  <c r="B42" i="11"/>
  <c r="B32" i="11" a="1"/>
  <c r="B32" i="11" s="1"/>
  <c r="L29" i="11"/>
  <c r="K29" i="11"/>
  <c r="C25" i="11" a="1"/>
  <c r="C25" i="11" s="1"/>
  <c r="C16" i="11"/>
  <c r="C15" i="11"/>
  <c r="C14" i="11"/>
  <c r="B43" i="11" l="1"/>
  <c r="I25" i="11"/>
  <c r="B52" i="10" l="1"/>
  <c r="B42" i="10"/>
  <c r="B38" i="10"/>
  <c r="B34" i="10"/>
  <c r="L31" i="10"/>
  <c r="K31" i="10"/>
  <c r="L30" i="10"/>
  <c r="K30" i="10"/>
  <c r="L29" i="10"/>
  <c r="K29" i="10"/>
  <c r="C16" i="10"/>
  <c r="C15" i="10"/>
  <c r="C14" i="10"/>
  <c r="B53" i="10" l="1"/>
  <c r="J31" i="3" l="1"/>
  <c r="I31" i="3"/>
  <c r="J30" i="3"/>
  <c r="I30" i="3"/>
  <c r="J29" i="3"/>
  <c r="I29" i="3"/>
  <c r="I25" i="3"/>
  <c r="C16" i="3"/>
  <c r="C15" i="3"/>
  <c r="C14" i="3"/>
</calcChain>
</file>

<file path=xl/comments1.xml><?xml version="1.0" encoding="utf-8"?>
<comments xmlns="http://schemas.openxmlformats.org/spreadsheetml/2006/main">
  <authors>
    <author>Anthony Alexander Nuñez Ferreiras</author>
  </authors>
  <commentList>
    <comment ref="A25" authorId="0">
      <text>
        <r>
          <rPr>
            <b/>
            <sz val="9"/>
            <color indexed="81"/>
            <rFont val="Tahoma"/>
            <family val="2"/>
          </rPr>
          <t>Anthony Alexander Nuñez Ferreiras:
Presupuesto del trimestre</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<sst xmlns="http://schemas.openxmlformats.org/spreadsheetml/2006/main" count="248" uniqueCount="100">
  <si>
    <t>Código</t>
  </si>
  <si>
    <t>Documento Relacionado</t>
  </si>
  <si>
    <t>Fecha Versión</t>
  </si>
  <si>
    <t>Versión</t>
  </si>
  <si>
    <t>DEC-FOR013</t>
  </si>
  <si>
    <t>I -Información Instituciónal</t>
  </si>
  <si>
    <t>I.I - Completar los datos requeridos sobre la institución</t>
  </si>
  <si>
    <t>Capítulo</t>
  </si>
  <si>
    <t>Misión</t>
  </si>
  <si>
    <t>Visión</t>
  </si>
  <si>
    <t>II. Contribución a la Estrategia Nacional de Desarrollo</t>
  </si>
  <si>
    <t>Eje estratégico:</t>
  </si>
  <si>
    <t>Objetivo general:</t>
  </si>
  <si>
    <t>Objetivo(s) específico(s):</t>
  </si>
  <si>
    <t>III. Información del Programa</t>
  </si>
  <si>
    <t>Nombre:</t>
  </si>
  <si>
    <t>Descripción:</t>
  </si>
  <si>
    <r>
      <t>Beneficiarios:</t>
    </r>
    <r>
      <rPr>
        <sz val="12"/>
        <color rgb="FF000000"/>
        <rFont val="Century Gothic"/>
        <family val="2"/>
      </rPr>
      <t xml:space="preserve"> </t>
    </r>
  </si>
  <si>
    <t>IV. Formulación y Ejecución Física-Financiera</t>
  </si>
  <si>
    <t>IV.I - Desempeño financiero</t>
  </si>
  <si>
    <t>Presupuesto Inicial</t>
  </si>
  <si>
    <t>Presupuesto Vigente</t>
  </si>
  <si>
    <t>Presupuesto Ejecutado</t>
  </si>
  <si>
    <t>Porcentaje de Ejecución (ejecutado/vigente)</t>
  </si>
  <si>
    <t>IV.II - Formulación y Ejecución Trimestral de las Metas por Producto</t>
  </si>
  <si>
    <t>Avance</t>
  </si>
  <si>
    <t>Producto</t>
  </si>
  <si>
    <t>Indicador</t>
  </si>
  <si>
    <t>V. Análisis de los Logros y Desviaciones</t>
  </si>
  <si>
    <t>V.I - Información de Logros y Desviaciones por Producto</t>
  </si>
  <si>
    <t xml:space="preserve">Producto: </t>
  </si>
  <si>
    <t xml:space="preserve">Descripción del producto: </t>
  </si>
  <si>
    <t>Logros alcanzados:</t>
  </si>
  <si>
    <t>Causas y justificación del desvío:</t>
  </si>
  <si>
    <r>
      <t xml:space="preserve">VI. </t>
    </r>
    <r>
      <rPr>
        <b/>
        <sz val="11"/>
        <color theme="0"/>
        <rFont val="Century Gothic"/>
        <family val="2"/>
      </rPr>
      <t>Oportunidades de Mejora</t>
    </r>
  </si>
  <si>
    <t xml:space="preserve">VI. I - De acuerdo a los eventos presentados durante la ejecución del producto, ¿qué aspecto puede mejorarse? </t>
  </si>
  <si>
    <t>Subcapítulo</t>
  </si>
  <si>
    <t>Unidad Ejecutora</t>
  </si>
  <si>
    <t>Resultado Asociado:</t>
  </si>
  <si>
    <t>Física
(A)</t>
  </si>
  <si>
    <t>Financiera
(B)</t>
  </si>
  <si>
    <t>[Registrar las oportunidades de mejora identificadas, como acciones puntuales, especificando las fechas de su realización.]</t>
  </si>
  <si>
    <r>
      <rPr>
        <b/>
        <sz val="10"/>
        <rFont val="Calibri"/>
        <family val="2"/>
      </rPr>
      <t>Nota:</t>
    </r>
    <r>
      <rPr>
        <sz val="10"/>
        <rFont val="Calibri"/>
        <family val="2"/>
      </rPr>
      <t xml:space="preserve"> Las secciones III, IV, V y VI deben ser repetidas, la misma cantidad de programas sustantivos (codificados desde 11 al 95) que tenga la unidad ejecutora</t>
    </r>
  </si>
  <si>
    <t>Física
(C)</t>
  </si>
  <si>
    <t>Financiera
(D)</t>
  </si>
  <si>
    <t>Física 
(E)</t>
  </si>
  <si>
    <t>Financiera 
 (F)</t>
  </si>
  <si>
    <t>Física 
(%)
 G=E/C</t>
  </si>
  <si>
    <t>Financiero 
(%) 
H=F/D</t>
  </si>
  <si>
    <t xml:space="preserve"> Presupuesto Anual</t>
  </si>
  <si>
    <t>02-Servidores públicos participan en actividades para el desarrollo y fomento en temas de ética y transparencia gubernamental.</t>
  </si>
  <si>
    <t xml:space="preserve">Presupuesto aprobado:  </t>
  </si>
  <si>
    <t xml:space="preserve">Presupuesto modificado: </t>
  </si>
  <si>
    <t>Ing. Ivan Cruz</t>
  </si>
  <si>
    <t>Total devengado:</t>
  </si>
  <si>
    <t>Director de Planificación y Desarrollo</t>
  </si>
  <si>
    <t>Los servidores publicos participan en las actividades para el desarrollo y fomento de la ética y la transparencia gubernamental, a traves de las comisiones de integridad gubernamental y cumplimiento normativo (CIGCN), los portales de transparencia y gobierno abierto, como instrumentos de prevencion de la corrupción en la administración pública.</t>
  </si>
  <si>
    <t>Programación Trimestral</t>
  </si>
  <si>
    <t>Ejecución Trimestral</t>
  </si>
  <si>
    <t>Informe de Evaluación trimestral de las Metas Físicas-Financieras</t>
  </si>
  <si>
    <t xml:space="preserve">1. En el trimestre octubre-diciembre, se lograron 49 de las 51 actividades programadas, todas las evidencias se encuentran archivadas y fueron entregadas al area correspondiente en la DIGEPRES, además, se subio a la plataforma de SIGEF, la programación con cada actividad, como una forma de guia para facilitar la evaluación de las mismas. Este logro, corresponde al 23..11 % de la ejecución con respecto a lo programado para el año y un 58.96% con relación a la ejecución del presuesto del año.               
</t>
  </si>
  <si>
    <t>La desviación física de un 4% se debe a que se asumieron compromisos internacionales que no estaban contemplados en la planificación y hubo que darle prioridad, además se ejecutaron actividades que se habían quedado de trimestres anteriores. Por otro lado, a lo que se refiere a la desviación financiera, como hemos explicado en trimestres anteriores, al momento de planificar no se contempló la carga fija en la parte financiera, por esto se nota mucho la diferencia entre lo planificado y lo ejecutado, sin embargo se contempló para 2023. Otra de las causas del desvío financiero fue el proceso DIGEIG-CCC-PEPU-2022-0005, que no estaba planificado ejecutarse ese monto, sin embargo, fue una actividad de mucho impacto para la DIGEIG.</t>
  </si>
  <si>
    <t>5162-INSTITUTO DOMINICANO DE AVIACION CIVIL</t>
  </si>
  <si>
    <t>01-INSTITUTO DOMINICANO DE AVIACION CIVIL</t>
  </si>
  <si>
    <t>0001-INSTITUTO DOMINICANO DE AVIACION CIVIL</t>
  </si>
  <si>
    <t>Promover el desarrollo responsable y seguro de la aviación civil nacional, mediante la regulación, fiscalización, el fomento de actividad aeronáutica, así como la provisión de servicios de navegación aérea.</t>
  </si>
  <si>
    <t>Consolidar el liderazgo regional en seguridad operacional, impulsando el desarrollo sostenible y sustentable de la aviación civil nacional, apoyado en la innovación y transparencia de la gestión</t>
  </si>
  <si>
    <t>3.3.6</t>
  </si>
  <si>
    <t>Regulación y desarrollo de la Aviación Civil Nacional</t>
  </si>
  <si>
    <t>Gestionar de forma sostenible todo el ámbito operacional de la aviación civil, fiscalizando el cumplimiento de las normas nacionales e internacionales, fomentando el crecimiento del sector y garantizando la seguridad de las operaciones aéreas.</t>
  </si>
  <si>
    <t xml:space="preserve">Ciudadanos dominicanos y extranjeros que reciben certificaciones </t>
  </si>
  <si>
    <t>Mantener las operaciones de los servicios de navegación aérea y certficaciones en un 60% para el año 2023 tomando como referencia los últimos tres (3) años.</t>
  </si>
  <si>
    <t>6761-Personas físicas y jurídicas reciben certificaciones aeronáuticas</t>
  </si>
  <si>
    <t>Número de certificaciones emitidas</t>
  </si>
  <si>
    <t>7787-Operadores de aviación general participan del plan de fomento de la aviación general</t>
  </si>
  <si>
    <t>Cantidad de acciones de fomento implementadas</t>
  </si>
  <si>
    <t>7789-Usuarios del espacio aéreo dominicano reciben servicios de navegación aérea, garantizando la seguridad operacional</t>
  </si>
  <si>
    <t>Cantidad de Servicios de Navegación Aérea brindados</t>
  </si>
  <si>
    <t>4.3.1</t>
  </si>
  <si>
    <t>7788-Operadores aéreos participan en el plan de reducción de CO2 mediante la implementación de un esquema de compensaciones de emisiones</t>
  </si>
  <si>
    <t>Número de acciones de compensación de emisiones de CO2 implementadas.</t>
  </si>
  <si>
    <t>Variacion fisica</t>
  </si>
  <si>
    <t>Variación financiera</t>
  </si>
  <si>
    <t>Revisar la estructura programatica de la mano con DIGEPRES, para alinear el criterio de la DDS del IDAC.</t>
  </si>
  <si>
    <t>N/A</t>
  </si>
  <si>
    <t>Es el resultado del proceso de evaluación de conformidad, que permite entregar un informe escrito en relación a un producto, una persona o una organización; garantizando que el mismo cumpla con las regulaciones y normativas vigentes.</t>
  </si>
  <si>
    <t>Es el servicio a los operadores aéreos con acciones de fomento de la aviación general</t>
  </si>
  <si>
    <t>Es el servicio a los operadores aéreos mediante un esquemas de compensación para la reducción de CO2 proviniente de la aviación civil</t>
  </si>
  <si>
    <t xml:space="preserve">Es el servicio que se da los usuarios del espacio aéreo dominicano reciben servicios de navegación aérea, garantizando la seguridad operacional. 	</t>
  </si>
  <si>
    <t>Columna1</t>
  </si>
  <si>
    <t>Columna2</t>
  </si>
  <si>
    <t>IV.II - Formulación y Ejecución Semestral de las Metas por Producto</t>
  </si>
  <si>
    <t>Programación Semestral</t>
  </si>
  <si>
    <t>Ejecución Semestral</t>
  </si>
  <si>
    <t>Yildis Almonte</t>
  </si>
  <si>
    <t>Directora Planificacion y Desarrollo</t>
  </si>
  <si>
    <t>Mantener las operaciones de los servicios de navegación aérea y certificaciones en un 60% para el año 2023 tomando como referencia los últimos tres (3) años.</t>
  </si>
  <si>
    <t>Mantener las operaciones de los servicios de navegación aérea y certficaciones en un 60% para el año 2025 tomando como referencia los últimos tres (3) años.</t>
  </si>
  <si>
    <t>Informe de Evaluación trimestral de las Metas Físicas-Financieras Julio a Septiembre 2025</t>
  </si>
  <si>
    <t>Periodo de Evaluacion: Julio-Septiembre 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</si>
</sst>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quot;$&quot;* #,##0.00_);_(&quot;$&quot;* \(#,##0.00\);_(&quot;$&quot;* &quot;-&quot;??_);_(@_)"/>
    <numFmt numFmtId="43" formatCode="_(* #,##0.00_);_(* \(#,##0.00\);_(* &quot;-&quot;??_);_(@_)"/>
    <numFmt numFmtId="164" formatCode="dd/mm/yyyy;@"/>
    <numFmt numFmtId="165" formatCode="[$-10409]#,##0;\-#,##0"/>
    <numFmt numFmtId="166" formatCode="[$-10409]#,##0.00;\-#,##0.00"/>
    <numFmt numFmtId="167" formatCode="[$-10409]0.00%"/>
    <numFmt numFmtId="168" formatCode="0.000%"/>
    <numFmt numFmtId="169" formatCode="0.0%"/>
  </numFmts>
  <fonts count="33" x14ac:knownFonts="1">
    <font>
      <sz val="11"/>
      <color theme="1"/>
      <name val="Calibri"/>
      <family val="2"/>
      <scheme val="minor"/>
    </font>
    <font>
      <sz val="11"/>
      <color theme="1"/>
      <name val="Calibri"/>
      <family val="2"/>
      <scheme val="minor"/>
    </font>
    <font>
      <b/>
      <sz val="11"/>
      <color theme="1"/>
      <name val="Calibri"/>
      <family val="2"/>
      <scheme val="minor"/>
    </font>
    <font>
      <b/>
      <sz val="16"/>
      <color rgb="FF000000"/>
      <name val="Calibri"/>
      <family val="2"/>
      <scheme val="minor"/>
    </font>
    <font>
      <b/>
      <sz val="12"/>
      <color rgb="FF000000"/>
      <name val="Calibri"/>
      <family val="2"/>
      <scheme val="minor"/>
    </font>
    <font>
      <b/>
      <sz val="9"/>
      <color rgb="FF000000"/>
      <name val="Calibri"/>
      <family val="2"/>
      <scheme val="minor"/>
    </font>
    <font>
      <sz val="9"/>
      <color rgb="FF000000"/>
      <name val="Calibri"/>
      <family val="2"/>
      <scheme val="minor"/>
    </font>
    <font>
      <b/>
      <sz val="12"/>
      <color theme="0"/>
      <name val="Calibri"/>
      <family val="2"/>
      <scheme val="minor"/>
    </font>
    <font>
      <b/>
      <sz val="12"/>
      <color theme="1"/>
      <name val="Calibri"/>
      <family val="2"/>
      <scheme val="minor"/>
    </font>
    <font>
      <b/>
      <sz val="11"/>
      <color rgb="FF000000"/>
      <name val="Calibri"/>
      <family val="2"/>
      <scheme val="minor"/>
    </font>
    <font>
      <sz val="10"/>
      <color theme="1"/>
      <name val="Calibri"/>
      <family val="2"/>
      <scheme val="minor"/>
    </font>
    <font>
      <sz val="11"/>
      <name val="Calibri"/>
      <family val="2"/>
    </font>
    <font>
      <sz val="12"/>
      <color rgb="FF000000"/>
      <name val="Century Gothic"/>
      <family val="2"/>
    </font>
    <font>
      <b/>
      <sz val="11"/>
      <name val="Calibri"/>
      <family val="2"/>
    </font>
    <font>
      <b/>
      <sz val="11"/>
      <color rgb="FF000000"/>
      <name val="Calibri"/>
      <family val="2"/>
    </font>
    <font>
      <b/>
      <sz val="10"/>
      <color rgb="FF000000"/>
      <name val="Calibri"/>
      <family val="2"/>
    </font>
    <font>
      <sz val="9"/>
      <name val="Calibri"/>
      <family val="2"/>
    </font>
    <font>
      <b/>
      <sz val="11"/>
      <color theme="0"/>
      <name val="Century Gothic"/>
      <family val="2"/>
    </font>
    <font>
      <sz val="10"/>
      <name val="Calibri"/>
      <family val="2"/>
    </font>
    <font>
      <b/>
      <sz val="10"/>
      <name val="Calibri"/>
      <family val="2"/>
    </font>
    <font>
      <i/>
      <sz val="10"/>
      <color theme="1"/>
      <name val="Calibri"/>
      <family val="2"/>
      <scheme val="minor"/>
    </font>
    <font>
      <i/>
      <sz val="11"/>
      <color theme="1"/>
      <name val="Calibri"/>
      <family val="2"/>
      <scheme val="minor"/>
    </font>
    <font>
      <sz val="9"/>
      <name val="Calibri"/>
      <family val="2"/>
    </font>
    <font>
      <b/>
      <sz val="10"/>
      <color rgb="FF000000"/>
      <name val="Calibri"/>
      <family val="2"/>
    </font>
    <font>
      <i/>
      <u/>
      <sz val="11"/>
      <color theme="1"/>
      <name val="Calibri"/>
      <family val="2"/>
      <scheme val="minor"/>
    </font>
    <font>
      <sz val="10"/>
      <color rgb="FF000000"/>
      <name val="Times New Roman"/>
      <family val="1"/>
    </font>
    <font>
      <b/>
      <sz val="9.5"/>
      <name val="Times New Roman"/>
      <family val="1"/>
    </font>
    <font>
      <b/>
      <u/>
      <sz val="11"/>
      <name val="Calibri"/>
      <family val="2"/>
    </font>
    <font>
      <sz val="9"/>
      <name val="Calibri"/>
      <family val="2"/>
    </font>
    <font>
      <b/>
      <sz val="10"/>
      <color rgb="FF000000"/>
      <name val="Calibri"/>
      <family val="2"/>
    </font>
    <font>
      <b/>
      <sz val="9"/>
      <color indexed="81"/>
      <name val="Tahoma"/>
      <family val="2"/>
    </font>
    <font>
      <sz val="9"/>
      <color theme="1"/>
      <name val="Calibri"/>
      <family val="2"/>
    </font>
    <font>
      <sz val="11"/>
      <color theme="1"/>
      <name val="Calibri"/>
      <family val="2"/>
    </font>
  </fonts>
  <fills count="12">
    <fill>
      <patternFill patternType="none"/>
    </fill>
    <fill>
      <patternFill patternType="gray125"/>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9847407452621"/>
        <bgColor rgb="FFF5F5F5"/>
      </patternFill>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s>
  <borders count="36">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rgb="FFFFFFFF"/>
      </bottom>
      <diagonal/>
    </border>
    <border>
      <left style="medium">
        <color indexed="64"/>
      </left>
      <right style="medium">
        <color indexed="64"/>
      </right>
      <top style="medium">
        <color indexed="64"/>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rgb="FFFFFFFF"/>
      </top>
      <bottom style="medium">
        <color indexed="64"/>
      </bottom>
      <diagonal/>
    </border>
    <border>
      <left style="medium">
        <color indexed="64"/>
      </left>
      <right style="medium">
        <color indexed="64"/>
      </right>
      <top style="medium">
        <color rgb="FFFFFFFF"/>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rgb="FFA6A6A6"/>
      </bottom>
      <diagonal/>
    </border>
  </borders>
  <cellStyleXfs count="7">
    <xf numFmtId="0" fontId="0" fillId="0" borderId="0"/>
    <xf numFmtId="9" fontId="1" fillId="0" borderId="0" applyFont="0" applyFill="0" applyBorder="0" applyAlignment="0" applyProtection="0"/>
    <xf numFmtId="44" fontId="1" fillId="0" borderId="0" applyFont="0" applyFill="0" applyBorder="0" applyAlignment="0" applyProtection="0"/>
    <xf numFmtId="0" fontId="25" fillId="0" borderId="0"/>
    <xf numFmtId="43" fontId="25" fillId="0" borderId="0" applyFont="0" applyFill="0" applyBorder="0" applyAlignment="0" applyProtection="0"/>
    <xf numFmtId="44" fontId="25" fillId="0" borderId="0" applyFont="0" applyFill="0" applyBorder="0" applyAlignment="0" applyProtection="0"/>
    <xf numFmtId="43" fontId="1" fillId="0" borderId="0" applyFont="0" applyFill="0" applyBorder="0" applyAlignment="0" applyProtection="0"/>
  </cellStyleXfs>
  <cellXfs count="135">
    <xf numFmtId="0" fontId="0" fillId="0" borderId="0" xfId="0"/>
    <xf numFmtId="0" fontId="0" fillId="0" borderId="0" xfId="0" applyProtection="1">
      <protection locked="0"/>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9" fillId="0" borderId="17" xfId="0" applyFont="1" applyBorder="1" applyAlignment="1">
      <alignment vertical="center"/>
    </xf>
    <xf numFmtId="0" fontId="0" fillId="0" borderId="17" xfId="0" applyBorder="1"/>
    <xf numFmtId="0" fontId="11" fillId="0" borderId="0" xfId="0" applyFont="1" applyProtection="1">
      <protection locked="0"/>
    </xf>
    <xf numFmtId="0" fontId="10" fillId="6" borderId="19" xfId="0" applyFont="1" applyFill="1" applyBorder="1" applyAlignment="1">
      <alignment horizontal="center" vertical="center"/>
    </xf>
    <xf numFmtId="0" fontId="10" fillId="0" borderId="19" xfId="0" applyFont="1" applyBorder="1" applyAlignment="1" applyProtection="1">
      <alignment horizontal="center" vertical="center" wrapText="1"/>
      <protection locked="0"/>
    </xf>
    <xf numFmtId="0" fontId="9" fillId="0" borderId="17" xfId="0" applyFont="1" applyBorder="1" applyAlignment="1">
      <alignment vertical="center" wrapText="1"/>
    </xf>
    <xf numFmtId="0" fontId="15" fillId="8" borderId="28" xfId="0" applyFont="1" applyFill="1" applyBorder="1" applyAlignment="1">
      <alignment horizontal="center" vertical="center" wrapText="1" readingOrder="1"/>
    </xf>
    <xf numFmtId="0" fontId="15" fillId="8" borderId="29" xfId="0" applyFont="1" applyFill="1" applyBorder="1" applyAlignment="1">
      <alignment horizontal="center" vertical="center" wrapText="1" readingOrder="1"/>
    </xf>
    <xf numFmtId="0" fontId="15" fillId="8" borderId="30" xfId="0" applyFont="1" applyFill="1" applyBorder="1" applyAlignment="1">
      <alignment horizontal="center" vertical="center" wrapText="1" readingOrder="1"/>
    </xf>
    <xf numFmtId="0" fontId="16" fillId="0" borderId="22" xfId="0" applyFont="1" applyBorder="1" applyAlignment="1" applyProtection="1">
      <alignment vertical="top" wrapText="1"/>
      <protection locked="0"/>
    </xf>
    <xf numFmtId="0" fontId="16" fillId="0" borderId="26" xfId="0" applyFont="1" applyBorder="1" applyAlignment="1" applyProtection="1">
      <alignment vertical="top" wrapText="1"/>
      <protection locked="0"/>
    </xf>
    <xf numFmtId="165" fontId="16" fillId="0" borderId="26" xfId="0" applyNumberFormat="1" applyFont="1" applyBorder="1" applyAlignment="1" applyProtection="1">
      <alignment horizontal="center" vertical="center" wrapText="1" readingOrder="1"/>
      <protection locked="0"/>
    </xf>
    <xf numFmtId="166" fontId="16" fillId="0" borderId="26" xfId="0" applyNumberFormat="1" applyFont="1" applyBorder="1" applyAlignment="1" applyProtection="1">
      <alignment horizontal="center" vertical="center" wrapText="1" readingOrder="1"/>
      <protection locked="0"/>
    </xf>
    <xf numFmtId="165" fontId="16" fillId="0" borderId="26" xfId="0" applyNumberFormat="1" applyFont="1" applyBorder="1" applyAlignment="1" applyProtection="1">
      <alignment horizontal="center" vertical="center" wrapText="1"/>
      <protection locked="0"/>
    </xf>
    <xf numFmtId="10" fontId="16" fillId="7" borderId="26" xfId="1" applyNumberFormat="1" applyFont="1" applyFill="1" applyBorder="1" applyAlignment="1" applyProtection="1">
      <alignment horizontal="center" vertical="center" wrapText="1" readingOrder="1"/>
      <protection locked="0"/>
    </xf>
    <xf numFmtId="167" fontId="16" fillId="7" borderId="23" xfId="0" applyNumberFormat="1" applyFont="1" applyFill="1" applyBorder="1" applyAlignment="1" applyProtection="1">
      <alignment horizontal="center" vertical="center" wrapText="1" readingOrder="1"/>
      <protection locked="0"/>
    </xf>
    <xf numFmtId="0" fontId="9" fillId="0" borderId="17" xfId="0" applyFont="1" applyBorder="1" applyAlignment="1" applyProtection="1">
      <alignment vertical="center" wrapText="1"/>
      <protection locked="0"/>
    </xf>
    <xf numFmtId="0" fontId="3" fillId="9" borderId="1" xfId="0" applyFont="1" applyFill="1" applyBorder="1" applyAlignment="1">
      <alignment vertical="top" wrapText="1"/>
    </xf>
    <xf numFmtId="0" fontId="3" fillId="9" borderId="5" xfId="0" applyFont="1" applyFill="1" applyBorder="1" applyAlignment="1">
      <alignment vertical="top" wrapText="1"/>
    </xf>
    <xf numFmtId="0" fontId="3" fillId="9" borderId="9" xfId="0" applyFont="1" applyFill="1" applyBorder="1" applyAlignment="1">
      <alignment vertical="top" wrapText="1"/>
    </xf>
    <xf numFmtId="0" fontId="2" fillId="0" borderId="17" xfId="0" applyFont="1" applyBorder="1"/>
    <xf numFmtId="0" fontId="10" fillId="6" borderId="19" xfId="0" applyFont="1" applyFill="1" applyBorder="1" applyAlignment="1">
      <alignment horizontal="center" vertical="center" wrapText="1"/>
    </xf>
    <xf numFmtId="0" fontId="21" fillId="0" borderId="0" xfId="0" applyFont="1" applyAlignment="1" applyProtection="1">
      <alignment horizontal="left" vertical="center" wrapText="1"/>
      <protection locked="0"/>
    </xf>
    <xf numFmtId="164" fontId="6" fillId="0" borderId="12"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2" fillId="0" borderId="20" xfId="0" applyFont="1" applyBorder="1" applyAlignment="1">
      <alignment vertical="top"/>
    </xf>
    <xf numFmtId="4" fontId="0" fillId="0" borderId="20" xfId="0" applyNumberFormat="1" applyBorder="1" applyAlignment="1">
      <alignment vertical="top" wrapText="1"/>
    </xf>
    <xf numFmtId="0" fontId="22" fillId="0" borderId="22" xfId="0" applyFont="1" applyBorder="1" applyAlignment="1" applyProtection="1">
      <alignment vertical="top" wrapText="1"/>
      <protection locked="0"/>
    </xf>
    <xf numFmtId="0" fontId="22" fillId="0" borderId="26" xfId="0" applyFont="1" applyBorder="1" applyAlignment="1" applyProtection="1">
      <alignment vertical="top" wrapText="1"/>
      <protection locked="0"/>
    </xf>
    <xf numFmtId="165" fontId="22" fillId="0" borderId="26" xfId="0" applyNumberFormat="1" applyFont="1" applyBorder="1" applyAlignment="1" applyProtection="1">
      <alignment horizontal="center" vertical="center" wrapText="1" readingOrder="1"/>
      <protection locked="0"/>
    </xf>
    <xf numFmtId="166" fontId="22" fillId="0" borderId="26" xfId="0" applyNumberFormat="1" applyFont="1" applyBorder="1" applyAlignment="1" applyProtection="1">
      <alignment horizontal="center" vertical="center" wrapText="1" readingOrder="1"/>
      <protection locked="0"/>
    </xf>
    <xf numFmtId="165" fontId="22" fillId="0" borderId="26" xfId="0" applyNumberFormat="1" applyFont="1" applyBorder="1" applyAlignment="1" applyProtection="1">
      <alignment horizontal="center" vertical="center" wrapText="1"/>
      <protection locked="0"/>
    </xf>
    <xf numFmtId="10" fontId="22" fillId="7" borderId="26" xfId="1" applyNumberFormat="1" applyFont="1" applyFill="1" applyBorder="1" applyAlignment="1" applyProtection="1">
      <alignment horizontal="center" vertical="center" wrapText="1" readingOrder="1"/>
      <protection locked="0"/>
    </xf>
    <xf numFmtId="167" fontId="22" fillId="7" borderId="23" xfId="0" applyNumberFormat="1" applyFont="1" applyFill="1" applyBorder="1" applyAlignment="1" applyProtection="1">
      <alignment horizontal="center" vertical="center" wrapText="1" readingOrder="1"/>
      <protection locked="0"/>
    </xf>
    <xf numFmtId="166" fontId="22" fillId="10" borderId="26" xfId="0" applyNumberFormat="1" applyFont="1" applyFill="1" applyBorder="1" applyAlignment="1" applyProtection="1">
      <alignment horizontal="center" vertical="center" wrapText="1" readingOrder="1"/>
      <protection locked="0"/>
    </xf>
    <xf numFmtId="10" fontId="22" fillId="0" borderId="0" xfId="1" applyNumberFormat="1" applyFont="1" applyFill="1" applyAlignment="1" applyProtection="1">
      <alignment horizontal="center" vertical="center" wrapText="1" readingOrder="1"/>
      <protection locked="0"/>
    </xf>
    <xf numFmtId="0" fontId="23" fillId="8" borderId="35" xfId="0" applyFont="1" applyFill="1" applyBorder="1" applyAlignment="1">
      <alignment horizontal="center" vertical="center" wrapText="1" readingOrder="1"/>
    </xf>
    <xf numFmtId="0" fontId="26" fillId="0" borderId="0" xfId="3" applyFont="1" applyAlignment="1">
      <alignment horizontal="center" wrapText="1"/>
    </xf>
    <xf numFmtId="0" fontId="2" fillId="0" borderId="0" xfId="0" applyFont="1" applyAlignment="1">
      <alignment vertical="top"/>
    </xf>
    <xf numFmtId="4" fontId="0" fillId="0" borderId="0" xfId="0" applyNumberFormat="1" applyAlignment="1">
      <alignment vertical="top" wrapText="1"/>
    </xf>
    <xf numFmtId="0" fontId="29" fillId="8" borderId="29" xfId="0" applyFont="1" applyFill="1" applyBorder="1" applyAlignment="1">
      <alignment horizontal="center" vertical="center" wrapText="1" readingOrder="1"/>
    </xf>
    <xf numFmtId="168" fontId="28" fillId="0" borderId="0" xfId="1" applyNumberFormat="1" applyFont="1" applyFill="1" applyAlignment="1" applyProtection="1">
      <alignment horizontal="center" vertical="center" wrapText="1" readingOrder="1"/>
      <protection locked="0"/>
    </xf>
    <xf numFmtId="169" fontId="28" fillId="0" borderId="0" xfId="1" applyNumberFormat="1" applyFont="1" applyFill="1" applyAlignment="1" applyProtection="1">
      <alignment horizontal="center" vertical="center" wrapText="1" readingOrder="1"/>
      <protection locked="0"/>
    </xf>
    <xf numFmtId="166" fontId="16" fillId="11" borderId="26" xfId="0" applyNumberFormat="1" applyFont="1" applyFill="1" applyBorder="1" applyAlignment="1" applyProtection="1">
      <alignment horizontal="center" vertical="center" wrapText="1" readingOrder="1"/>
      <protection locked="0"/>
    </xf>
    <xf numFmtId="165" fontId="16" fillId="11" borderId="26" xfId="0" applyNumberFormat="1" applyFont="1" applyFill="1" applyBorder="1" applyAlignment="1" applyProtection="1">
      <alignment horizontal="center" vertical="center" wrapText="1"/>
      <protection locked="0"/>
    </xf>
    <xf numFmtId="166" fontId="22" fillId="11" borderId="26" xfId="0" applyNumberFormat="1" applyFont="1" applyFill="1" applyBorder="1" applyAlignment="1" applyProtection="1">
      <alignment horizontal="center" vertical="center" wrapText="1" readingOrder="1"/>
      <protection locked="0"/>
    </xf>
    <xf numFmtId="165" fontId="22" fillId="11" borderId="26" xfId="0" applyNumberFormat="1" applyFont="1" applyFill="1" applyBorder="1" applyAlignment="1" applyProtection="1">
      <alignment horizontal="center" vertical="center" wrapText="1"/>
      <protection locked="0"/>
    </xf>
    <xf numFmtId="166" fontId="16" fillId="11" borderId="26" xfId="0" applyNumberFormat="1" applyFont="1" applyFill="1" applyBorder="1" applyAlignment="1" applyProtection="1">
      <alignment horizontal="center" vertical="center" wrapText="1"/>
      <protection locked="0"/>
    </xf>
    <xf numFmtId="0" fontId="16" fillId="11" borderId="26" xfId="0" applyNumberFormat="1" applyFont="1" applyFill="1" applyBorder="1" applyAlignment="1" applyProtection="1">
      <alignment horizontal="center" vertical="center" wrapText="1" readingOrder="1"/>
      <protection locked="0"/>
    </xf>
    <xf numFmtId="0" fontId="21" fillId="0" borderId="0" xfId="0" applyFont="1" applyAlignment="1" applyProtection="1">
      <alignment horizontal="left" vertical="center" wrapText="1"/>
      <protection locked="0"/>
    </xf>
    <xf numFmtId="0" fontId="18" fillId="0" borderId="0" xfId="0" applyFont="1" applyAlignment="1">
      <alignment horizontal="left" vertical="center" wrapText="1"/>
    </xf>
    <xf numFmtId="0" fontId="21" fillId="0" borderId="0" xfId="0" applyFont="1" applyAlignment="1" applyProtection="1">
      <alignment horizontal="left" vertical="center" wrapText="1"/>
      <protection locked="0"/>
    </xf>
    <xf numFmtId="43" fontId="0" fillId="0" borderId="0" xfId="6" applyFont="1"/>
    <xf numFmtId="44" fontId="0" fillId="0" borderId="0" xfId="0" applyNumberFormat="1"/>
    <xf numFmtId="165" fontId="31" fillId="11" borderId="26" xfId="0" applyNumberFormat="1" applyFont="1" applyFill="1" applyBorder="1" applyAlignment="1" applyProtection="1">
      <alignment horizontal="center" vertical="center" wrapText="1"/>
      <protection locked="0"/>
    </xf>
    <xf numFmtId="0" fontId="27" fillId="0" borderId="0" xfId="0" applyFont="1" applyAlignment="1" applyProtection="1">
      <alignment horizontal="center"/>
      <protection locked="0"/>
    </xf>
    <xf numFmtId="0" fontId="11" fillId="0" borderId="0" xfId="0" applyFont="1" applyAlignment="1" applyProtection="1">
      <alignment horizontal="center"/>
      <protection locked="0"/>
    </xf>
    <xf numFmtId="0" fontId="13" fillId="0" borderId="0" xfId="0" applyFont="1" applyAlignment="1" applyProtection="1">
      <alignment horizontal="center"/>
      <protection locked="0"/>
    </xf>
    <xf numFmtId="0" fontId="21" fillId="0" borderId="0" xfId="0" applyFont="1" applyAlignment="1" applyProtection="1">
      <alignment vertical="top" wrapText="1"/>
      <protection locked="0"/>
    </xf>
    <xf numFmtId="0" fontId="21" fillId="0" borderId="18" xfId="0" applyFont="1" applyBorder="1" applyAlignment="1" applyProtection="1">
      <alignment vertical="top" wrapText="1"/>
      <protection locked="0"/>
    </xf>
    <xf numFmtId="0" fontId="7" fillId="4" borderId="17" xfId="0" applyFont="1" applyFill="1" applyBorder="1" applyAlignment="1">
      <alignment horizontal="left" vertical="center"/>
    </xf>
    <xf numFmtId="0" fontId="7" fillId="4" borderId="0" xfId="0" applyFont="1" applyFill="1" applyAlignment="1">
      <alignment horizontal="left" vertical="center"/>
    </xf>
    <xf numFmtId="0" fontId="7" fillId="4" borderId="18" xfId="0" applyFont="1" applyFill="1" applyBorder="1" applyAlignment="1">
      <alignment horizontal="left" vertical="center"/>
    </xf>
    <xf numFmtId="0" fontId="8" fillId="5" borderId="17"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18" xfId="0" applyFont="1" applyFill="1" applyBorder="1" applyAlignment="1">
      <alignment horizontal="left" vertical="center" wrapText="1"/>
    </xf>
    <xf numFmtId="0" fontId="21" fillId="0" borderId="31" xfId="0" applyFont="1" applyBorder="1" applyAlignment="1" applyProtection="1">
      <alignment horizontal="left" vertical="center" wrapText="1"/>
      <protection locked="0"/>
    </xf>
    <xf numFmtId="0" fontId="21" fillId="0" borderId="32" xfId="0" applyFont="1" applyBorder="1" applyAlignment="1" applyProtection="1">
      <alignment horizontal="left" vertical="center" wrapText="1"/>
      <protection locked="0"/>
    </xf>
    <xf numFmtId="0" fontId="21" fillId="0" borderId="33" xfId="0" applyFont="1" applyBorder="1" applyAlignment="1" applyProtection="1">
      <alignment horizontal="left" vertical="center" wrapText="1"/>
      <protection locked="0"/>
    </xf>
    <xf numFmtId="0" fontId="18" fillId="0" borderId="0" xfId="0" applyFont="1" applyAlignment="1">
      <alignment horizontal="left" vertical="center" wrapText="1"/>
    </xf>
    <xf numFmtId="0" fontId="8" fillId="5" borderId="17" xfId="0" applyFont="1" applyFill="1" applyBorder="1" applyAlignment="1">
      <alignment horizontal="left" vertical="center"/>
    </xf>
    <xf numFmtId="0" fontId="8" fillId="5" borderId="0" xfId="0" applyFont="1" applyFill="1" applyAlignment="1">
      <alignment horizontal="left" vertical="center"/>
    </xf>
    <xf numFmtId="0" fontId="8" fillId="5" borderId="18" xfId="0" applyFont="1" applyFill="1" applyBorder="1" applyAlignment="1">
      <alignment horizontal="left" vertical="center"/>
    </xf>
    <xf numFmtId="44" fontId="21" fillId="0" borderId="0" xfId="0" applyNumberFormat="1" applyFont="1" applyAlignment="1" applyProtection="1">
      <alignment vertical="center" wrapText="1"/>
      <protection locked="0"/>
    </xf>
    <xf numFmtId="0" fontId="21" fillId="0" borderId="0" xfId="0" applyFont="1" applyAlignment="1" applyProtection="1">
      <alignment vertical="center" wrapText="1"/>
      <protection locked="0"/>
    </xf>
    <xf numFmtId="0" fontId="21" fillId="0" borderId="18" xfId="0" applyFont="1" applyBorder="1" applyAlignment="1" applyProtection="1">
      <alignment vertical="center" wrapText="1"/>
      <protection locked="0"/>
    </xf>
    <xf numFmtId="0" fontId="13" fillId="6" borderId="21" xfId="0" applyFont="1" applyFill="1" applyBorder="1" applyAlignment="1">
      <alignment horizontal="center" vertical="center" wrapText="1" readingOrder="1"/>
    </xf>
    <xf numFmtId="0" fontId="13" fillId="6" borderId="22" xfId="0" applyFont="1" applyFill="1" applyBorder="1" applyAlignment="1">
      <alignment horizontal="center" vertical="center" wrapText="1" readingOrder="1"/>
    </xf>
    <xf numFmtId="0" fontId="13" fillId="6" borderId="23" xfId="0" applyFont="1" applyFill="1" applyBorder="1" applyAlignment="1">
      <alignment horizontal="center" vertical="center" wrapText="1" readingOrder="1"/>
    </xf>
    <xf numFmtId="0" fontId="13" fillId="6" borderId="34" xfId="0" applyFont="1" applyFill="1" applyBorder="1" applyAlignment="1">
      <alignment horizontal="center" vertical="center" wrapText="1" readingOrder="1"/>
    </xf>
    <xf numFmtId="0" fontId="13" fillId="6" borderId="24" xfId="0" applyFont="1" applyFill="1" applyBorder="1" applyAlignment="1">
      <alignment horizontal="center" vertical="center" wrapText="1" readingOrder="1"/>
    </xf>
    <xf numFmtId="44" fontId="11" fillId="0" borderId="25" xfId="2" applyFont="1" applyFill="1" applyBorder="1" applyAlignment="1" applyProtection="1">
      <alignment horizontal="center" vertical="center" wrapText="1" readingOrder="1"/>
      <protection locked="0"/>
    </xf>
    <xf numFmtId="44" fontId="11" fillId="0" borderId="26" xfId="2" applyFont="1" applyFill="1" applyBorder="1" applyAlignment="1" applyProtection="1">
      <alignment horizontal="center" vertical="center" wrapText="1" readingOrder="1"/>
      <protection locked="0"/>
    </xf>
    <xf numFmtId="39" fontId="11" fillId="0" borderId="23" xfId="6" applyNumberFormat="1" applyFont="1" applyFill="1" applyBorder="1" applyAlignment="1" applyProtection="1">
      <alignment horizontal="center" vertical="center" wrapText="1" readingOrder="1"/>
      <protection locked="0"/>
    </xf>
    <xf numFmtId="39" fontId="11" fillId="0" borderId="34" xfId="6" applyNumberFormat="1" applyFont="1" applyFill="1" applyBorder="1" applyAlignment="1" applyProtection="1">
      <alignment horizontal="center" vertical="center" wrapText="1" readingOrder="1"/>
      <protection locked="0"/>
    </xf>
    <xf numFmtId="39" fontId="11" fillId="0" borderId="22" xfId="6" applyNumberFormat="1" applyFont="1" applyFill="1" applyBorder="1" applyAlignment="1" applyProtection="1">
      <alignment horizontal="center" vertical="center" wrapText="1" readingOrder="1"/>
      <protection locked="0"/>
    </xf>
    <xf numFmtId="44" fontId="32" fillId="0" borderId="23" xfId="2" applyFont="1" applyFill="1" applyBorder="1" applyAlignment="1" applyProtection="1">
      <alignment horizontal="center" vertical="center" wrapText="1" readingOrder="1"/>
      <protection locked="0"/>
    </xf>
    <xf numFmtId="44" fontId="32" fillId="0" borderId="34" xfId="2" applyFont="1" applyFill="1" applyBorder="1" applyAlignment="1" applyProtection="1">
      <alignment horizontal="center" vertical="center" wrapText="1" readingOrder="1"/>
      <protection locked="0"/>
    </xf>
    <xf numFmtId="44" fontId="32" fillId="0" borderId="22" xfId="2" applyFont="1" applyFill="1" applyBorder="1" applyAlignment="1" applyProtection="1">
      <alignment horizontal="center" vertical="center" wrapText="1" readingOrder="1"/>
      <protection locked="0"/>
    </xf>
    <xf numFmtId="10" fontId="32" fillId="7" borderId="26" xfId="1" applyNumberFormat="1" applyFont="1" applyFill="1" applyBorder="1" applyAlignment="1" applyProtection="1">
      <alignment horizontal="center" vertical="center" wrapText="1" readingOrder="1"/>
    </xf>
    <xf numFmtId="10" fontId="32" fillId="7" borderId="27" xfId="1" applyNumberFormat="1" applyFont="1" applyFill="1" applyBorder="1" applyAlignment="1" applyProtection="1">
      <alignment horizontal="center" vertical="center" wrapText="1" readingOrder="1"/>
    </xf>
    <xf numFmtId="0" fontId="14" fillId="8" borderId="26" xfId="0" applyFont="1" applyFill="1" applyBorder="1" applyAlignment="1">
      <alignment horizontal="center" vertical="center" wrapText="1" readingOrder="1"/>
    </xf>
    <xf numFmtId="0" fontId="11" fillId="6" borderId="26" xfId="0" applyFont="1" applyFill="1" applyBorder="1" applyAlignment="1">
      <alignment vertical="top" wrapText="1"/>
    </xf>
    <xf numFmtId="0" fontId="11" fillId="6" borderId="27" xfId="0" applyFont="1" applyFill="1" applyBorder="1" applyAlignment="1">
      <alignment vertical="top" wrapText="1"/>
    </xf>
    <xf numFmtId="0" fontId="21" fillId="0" borderId="20" xfId="0" applyFont="1" applyBorder="1" applyAlignment="1" applyProtection="1">
      <alignment horizontal="left" vertical="center" wrapText="1"/>
      <protection locked="0"/>
    </xf>
    <xf numFmtId="0" fontId="10" fillId="6" borderId="20" xfId="0" applyFont="1" applyFill="1" applyBorder="1" applyAlignment="1">
      <alignment horizontal="center" vertical="center" wrapText="1"/>
    </xf>
    <xf numFmtId="0" fontId="21" fillId="0" borderId="0" xfId="0" applyFont="1" applyAlignment="1" applyProtection="1">
      <alignment horizontal="left" vertical="center" wrapText="1"/>
      <protection locked="0"/>
    </xf>
    <xf numFmtId="0" fontId="21" fillId="0" borderId="18" xfId="0" applyFont="1" applyBorder="1" applyAlignment="1" applyProtection="1">
      <alignment horizontal="left" vertical="center" wrapText="1"/>
      <protection locked="0"/>
    </xf>
    <xf numFmtId="49" fontId="20" fillId="0" borderId="20" xfId="0" quotePrefix="1" applyNumberFormat="1" applyFont="1" applyBorder="1" applyAlignment="1" applyProtection="1">
      <alignment horizontal="left" vertical="center" wrapText="1"/>
      <protection locked="0"/>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6" xfId="0"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0" fillId="0" borderId="14" xfId="0" applyBorder="1" applyAlignment="1">
      <alignment horizontal="center"/>
    </xf>
    <xf numFmtId="0" fontId="0" fillId="0" borderId="15" xfId="0" applyBorder="1" applyAlignment="1">
      <alignment horizontal="center"/>
    </xf>
    <xf numFmtId="0" fontId="0" fillId="0" borderId="0" xfId="0" applyAlignment="1">
      <alignment horizontal="center"/>
    </xf>
    <xf numFmtId="0" fontId="0" fillId="0" borderId="16" xfId="0" applyBorder="1" applyAlignment="1">
      <alignment horizontal="center"/>
    </xf>
    <xf numFmtId="0" fontId="0" fillId="3" borderId="17" xfId="0" applyFill="1" applyBorder="1" applyAlignment="1">
      <alignment horizontal="center"/>
    </xf>
    <xf numFmtId="0" fontId="0" fillId="3" borderId="0" xfId="0" applyFill="1" applyAlignment="1">
      <alignment horizontal="center"/>
    </xf>
    <xf numFmtId="0" fontId="0" fillId="3" borderId="18" xfId="0" applyFill="1" applyBorder="1" applyAlignment="1">
      <alignment horizontal="center"/>
    </xf>
    <xf numFmtId="0" fontId="24" fillId="0" borderId="0" xfId="0" applyFont="1" applyAlignment="1" applyProtection="1">
      <alignment horizontal="left" vertical="center" wrapText="1"/>
      <protection locked="0"/>
    </xf>
    <xf numFmtId="0" fontId="24" fillId="0" borderId="18" xfId="0" applyFont="1" applyBorder="1" applyAlignment="1" applyProtection="1">
      <alignment horizontal="left" vertical="center" wrapText="1"/>
      <protection locked="0"/>
    </xf>
    <xf numFmtId="44" fontId="11" fillId="0" borderId="21" xfId="2" applyFont="1" applyFill="1" applyBorder="1" applyAlignment="1" applyProtection="1">
      <alignment horizontal="center" vertical="center" wrapText="1" readingOrder="1"/>
      <protection locked="0"/>
    </xf>
    <xf numFmtId="44" fontId="11" fillId="0" borderId="22" xfId="2" applyFont="1" applyFill="1" applyBorder="1" applyAlignment="1" applyProtection="1">
      <alignment horizontal="center" vertical="center" wrapText="1" readingOrder="1"/>
      <protection locked="0"/>
    </xf>
    <xf numFmtId="44" fontId="11" fillId="0" borderId="23" xfId="2" applyFont="1" applyFill="1" applyBorder="1" applyAlignment="1" applyProtection="1">
      <alignment horizontal="center" vertical="center" wrapText="1" readingOrder="1"/>
      <protection locked="0"/>
    </xf>
    <xf numFmtId="44" fontId="11" fillId="0" borderId="34" xfId="2" applyFont="1" applyFill="1" applyBorder="1" applyAlignment="1" applyProtection="1">
      <alignment horizontal="center" vertical="center" wrapText="1" readingOrder="1"/>
      <protection locked="0"/>
    </xf>
    <xf numFmtId="10" fontId="11" fillId="7" borderId="23" xfId="1" applyNumberFormat="1" applyFont="1" applyFill="1" applyBorder="1" applyAlignment="1" applyProtection="1">
      <alignment horizontal="center" vertical="center" wrapText="1" readingOrder="1"/>
    </xf>
    <xf numFmtId="10" fontId="11" fillId="7" borderId="24" xfId="1" applyNumberFormat="1" applyFont="1" applyFill="1" applyBorder="1" applyAlignment="1" applyProtection="1">
      <alignment horizontal="center" vertical="center" wrapText="1" readingOrder="1"/>
    </xf>
    <xf numFmtId="0" fontId="21" fillId="0" borderId="0" xfId="0" applyFont="1" applyAlignment="1" applyProtection="1">
      <alignment horizontal="left" vertical="top" wrapText="1"/>
      <protection locked="0"/>
    </xf>
    <xf numFmtId="0" fontId="21" fillId="0" borderId="18" xfId="0" applyFont="1" applyBorder="1" applyAlignment="1" applyProtection="1">
      <alignment horizontal="left" vertical="top" wrapText="1"/>
      <protection locked="0"/>
    </xf>
    <xf numFmtId="0" fontId="21" fillId="0" borderId="0" xfId="0" applyFont="1" applyAlignment="1" applyProtection="1">
      <alignment horizontal="justify" vertical="top" wrapText="1"/>
      <protection locked="0"/>
    </xf>
    <xf numFmtId="0" fontId="21" fillId="0" borderId="18" xfId="0" applyFont="1" applyBorder="1" applyAlignment="1" applyProtection="1">
      <alignment horizontal="justify" vertical="top" wrapText="1"/>
      <protection locked="0"/>
    </xf>
    <xf numFmtId="0" fontId="11" fillId="0" borderId="10" xfId="0" applyFont="1" applyBorder="1" applyAlignment="1" applyProtection="1">
      <alignment horizontal="center"/>
      <protection locked="0"/>
    </xf>
    <xf numFmtId="0" fontId="13" fillId="0" borderId="15" xfId="0" applyFont="1" applyBorder="1" applyAlignment="1" applyProtection="1">
      <alignment horizontal="center"/>
      <protection locked="0"/>
    </xf>
    <xf numFmtId="10" fontId="11" fillId="7" borderId="26" xfId="1" applyNumberFormat="1" applyFont="1" applyFill="1" applyBorder="1" applyAlignment="1" applyProtection="1">
      <alignment horizontal="center" vertical="center" wrapText="1" readingOrder="1"/>
    </xf>
    <xf numFmtId="10" fontId="11" fillId="7" borderId="27" xfId="1" applyNumberFormat="1" applyFont="1" applyFill="1" applyBorder="1" applyAlignment="1" applyProtection="1">
      <alignment horizontal="center" vertical="center" wrapText="1" readingOrder="1"/>
    </xf>
  </cellXfs>
  <cellStyles count="7">
    <cellStyle name="Millares" xfId="6" builtinId="3"/>
    <cellStyle name="Millares 2" xfId="4"/>
    <cellStyle name="Moneda" xfId="2" builtinId="4"/>
    <cellStyle name="Moneda 2" xfId="5"/>
    <cellStyle name="Normal" xfId="0" builtinId="0"/>
    <cellStyle name="Normal 2" xfId="3"/>
    <cellStyle name="Porcentaje" xfId="1" builtinId="5"/>
  </cellStyles>
  <dxfs count="50">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color rgb="FF9C0006"/>
      </font>
      <fill>
        <patternFill>
          <bgColor rgb="FFFFC7CE"/>
        </patternFill>
      </fill>
    </dxf>
    <dxf>
      <font>
        <b val="0"/>
        <i val="0"/>
        <strike val="0"/>
        <condense val="0"/>
        <extend val="0"/>
        <outline val="0"/>
        <shadow val="0"/>
        <u val="none"/>
        <vertAlign val="baseline"/>
        <sz val="9"/>
        <color auto="1"/>
        <name val="Calibri"/>
        <scheme val="none"/>
      </font>
      <numFmt numFmtId="169" formatCode="0.0%"/>
      <fill>
        <patternFill patternType="none">
          <fgColor indexed="64"/>
          <bgColor indexed="65"/>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8" formatCode="0.000%"/>
      <fill>
        <patternFill patternType="none">
          <fgColor indexed="64"/>
          <bgColor indexed="65"/>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rgb="FFFF0000"/>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rgb="FFFF0000"/>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s>
  <tableStyles count="1" defaultTableStyle="TableStyleMedium2" defaultPivotStyle="PivotStyleLight16">
    <tableStyle name="Estilo de tabla 1" pivot="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xmlns="" id="{E7C7DEED-8AE5-43E2-A586-2BE1371CE4E9}"/>
            </a:ext>
          </a:extLst>
        </xdr:cNvPr>
        <xdr:cNvPicPr>
          <a:picLocks noChangeAspect="1"/>
        </xdr:cNvPicPr>
      </xdr:nvPicPr>
      <xdr:blipFill>
        <a:blip xmlns:r="http://schemas.openxmlformats.org/officeDocument/2006/relationships" r:embed="rId1"/>
        <a:stretch>
          <a:fillRect/>
        </a:stretch>
      </xdr:blipFill>
      <xdr:spPr>
        <a:xfrm>
          <a:off x="99061" y="28575"/>
          <a:ext cx="1322070" cy="75289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xmlns="" id="{2A53F124-E108-4361-B18A-E598F704D4F4}"/>
            </a:ext>
          </a:extLst>
        </xdr:cNvPr>
        <xdr:cNvPicPr>
          <a:picLocks noChangeAspect="1"/>
        </xdr:cNvPicPr>
      </xdr:nvPicPr>
      <xdr:blipFill>
        <a:blip xmlns:r="http://schemas.openxmlformats.org/officeDocument/2006/relationships" r:embed="rId1"/>
        <a:stretch>
          <a:fillRect/>
        </a:stretch>
      </xdr:blipFill>
      <xdr:spPr>
        <a:xfrm>
          <a:off x="99061" y="28575"/>
          <a:ext cx="1322070" cy="752896"/>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xmlns="" id="{06D68FCA-E9F0-4EA6-9A57-9971FA901EF9}"/>
            </a:ext>
          </a:extLst>
        </xdr:cNvPr>
        <xdr:cNvPicPr>
          <a:picLocks noChangeAspect="1"/>
        </xdr:cNvPicPr>
      </xdr:nvPicPr>
      <xdr:blipFill>
        <a:blip xmlns:r="http://schemas.openxmlformats.org/officeDocument/2006/relationships" r:embed="rId1"/>
        <a:stretch>
          <a:fillRect/>
        </a:stretch>
      </xdr:blipFill>
      <xdr:spPr>
        <a:xfrm>
          <a:off x="102236" y="25400"/>
          <a:ext cx="1322070" cy="75289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igeigob-my.sharepoint.com/Users/nespaillat/Downloads/DEG-FORE013-Formulario-Informe-de-Evaluacion-Trimestral-de-Metas-Fisicas_28-marzo-2019%2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nthony.nunez/Downloads/DPD/METAS%20F&#205;SICAS/PROGRAMATICA%20FISICA%20FINANCIERA%202025-202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nthony.nunez/Downloads/DPD/METAS%20F&#205;SICAS/2025/T2-2025/AUTOEVALUACI&#211;N/Autoevaluacion%20Financiera%20T2%202025%20(para%20subir)%20v.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sheetName val="Historial de Cambios"/>
      <sheetName val="Validacion datos"/>
    </sheetNames>
    <sheetDataSet>
      <sheetData sheetId="0"/>
      <sheetData sheetId="1"/>
      <sheetData sheetId="2">
        <row r="2">
          <cell r="A2">
            <v>1</v>
          </cell>
          <cell r="B2" t="str">
            <v>DESARROLLO INSTITUCIONAL</v>
          </cell>
        </row>
        <row r="3">
          <cell r="A3">
            <v>2</v>
          </cell>
          <cell r="B3" t="str">
            <v>DESARROLLO SOCIAL</v>
          </cell>
        </row>
        <row r="4">
          <cell r="A4">
            <v>3</v>
          </cell>
          <cell r="B4" t="str">
            <v>DESARROLLO PRODUCTIVO</v>
          </cell>
        </row>
        <row r="5">
          <cell r="A5">
            <v>4</v>
          </cell>
          <cell r="B5" t="str">
            <v>DESARROLLO SOSTENIBLE</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GRAMACION FISICA FINANC 2025"/>
    </sheetNames>
    <sheetDataSet>
      <sheetData sheetId="0">
        <row r="7">
          <cell r="N7">
            <v>1055297153.8162291</v>
          </cell>
        </row>
        <row r="19">
          <cell r="N19">
            <v>146500443.72589976</v>
          </cell>
        </row>
        <row r="31">
          <cell r="N31">
            <v>8251752.9999999991</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imestral E 3 Abr jun 25 "/>
      <sheetName val="Trimestral E4 abr-jun 2025"/>
      <sheetName val="ejemplo"/>
      <sheetName val="Hoja1"/>
      <sheetName val="Autoevaluacion Financiera T2 20"/>
    </sheetNames>
    <sheetDataSet>
      <sheetData sheetId="0">
        <row r="25">
          <cell r="F25">
            <v>601447443.11000001</v>
          </cell>
        </row>
      </sheetData>
      <sheetData sheetId="1">
        <row r="25">
          <cell r="F25">
            <v>7492500</v>
          </cell>
        </row>
      </sheetData>
      <sheetData sheetId="2"/>
      <sheetData sheetId="3"/>
      <sheetData sheetId="4" refreshError="1"/>
    </sheetDataSet>
  </externalBook>
</externalLink>
</file>

<file path=xl/tables/table1.xml><?xml version="1.0" encoding="utf-8"?>
<table xmlns="http://schemas.openxmlformats.org/spreadsheetml/2006/main" id="8" name="Tabla1579" displayName="Tabla1579" ref="A28:L31" totalsRowShown="0" headerRowDxfId="49" dataDxfId="47" headerRowBorderDxfId="48" tableBorderDxfId="46" totalsRowBorderDxfId="45">
  <tableColumns count="12">
    <tableColumn id="1" name="Producto" dataDxfId="44"/>
    <tableColumn id="2" name="Indicador" dataDxfId="43"/>
    <tableColumn id="3" name="Física_x000a_(A)" dataDxfId="42"/>
    <tableColumn id="4" name="Financiera_x000a_(B)" dataDxfId="41"/>
    <tableColumn id="9" name="Física_x000a_(C)" dataDxfId="40"/>
    <tableColumn id="10" name="Financiera_x000a_(D)" dataDxfId="39"/>
    <tableColumn id="5" name="Física _x000a_(E)" dataDxfId="38"/>
    <tableColumn id="6" name="Financiera _x000a_ (F)" dataDxfId="37"/>
    <tableColumn id="7" name="Física _x000a_(%)_x000a_ G=E/C" dataDxfId="36">
      <calculatedColumnFormula>IF(G29&gt;0,G29/C29,0)+[3]!Tabla1579[[#This Row],[Física 
(%)
 G=E/C]]</calculatedColumnFormula>
    </tableColumn>
    <tableColumn id="8" name="Financiero _x000a_(%) _x000a_H=F/D" dataDxfId="35">
      <calculatedColumnFormula>IF(H29&gt;0,H29/D29,0)+[3]!Tabla1579[[#This Row],[Financiero 
(%) 
H=F/D]]</calculatedColumnFormula>
    </tableColumn>
    <tableColumn id="11" name="Columna1" dataDxfId="34" dataCellStyle="Porcentaje">
      <calculatedColumnFormula>(Tabla1579[[#This Row],[Física 
(E)]]/Tabla1579[[#This Row],[Física
(C)]])-1</calculatedColumnFormula>
    </tableColumn>
    <tableColumn id="12" name="Columna2" dataDxfId="33" dataCellStyle="Porcentaje">
      <calculatedColumnFormula>(Tabla1579[[#This Row],[Financiera 
 (F)]]/Tabla1579[[#This Row],[Financiera
(D)]])-1</calculatedColumnFormula>
    </tableColumn>
  </tableColumns>
  <tableStyleInfo name="Estilo de tabla 1" showFirstColumn="0" showLastColumn="0" showRowStripes="1" showColumnStripes="0"/>
</table>
</file>

<file path=xl/tables/table2.xml><?xml version="1.0" encoding="utf-8"?>
<table xmlns="http://schemas.openxmlformats.org/spreadsheetml/2006/main" id="1" name="Tabla13682" displayName="Tabla13682" ref="A28:L29" totalsRowShown="0" headerRowDxfId="31" dataDxfId="29" headerRowBorderDxfId="30" tableBorderDxfId="28" totalsRowBorderDxfId="27">
  <tableColumns count="12">
    <tableColumn id="1" name="Producto" dataDxfId="26"/>
    <tableColumn id="2" name="Indicador" dataDxfId="25"/>
    <tableColumn id="3" name="Física_x000a_(A)" dataDxfId="24"/>
    <tableColumn id="4" name="Financiera_x000a_(B)" dataDxfId="23"/>
    <tableColumn id="9" name="Física_x000a_(C)" dataDxfId="22"/>
    <tableColumn id="10" name="Financiera_x000a_(D)" dataDxfId="21"/>
    <tableColumn id="5" name="Física _x000a_(E)" dataDxfId="20"/>
    <tableColumn id="6" name="Financiera _x000a_ (F)" dataDxfId="19"/>
    <tableColumn id="7" name="Física _x000a_(%)_x000a_ G=E/C" dataDxfId="18" dataCellStyle="Porcentaje">
      <calculatedColumnFormula>+Tabla13682[Física 
(E)]/Tabla13682[Física
(C)]</calculatedColumnFormula>
    </tableColumn>
    <tableColumn id="8" name="Financiero _x000a_(%) _x000a_H=F/D" dataDxfId="17">
      <calculatedColumnFormula>+Tabla13682[Financiera 
 (F)]/Tabla13682[Financiera
(D)]</calculatedColumnFormula>
    </tableColumn>
    <tableColumn id="11" name="Variacion fisica" dataDxfId="16">
      <calculatedColumnFormula>Tabla13682[[#This Row],[Física 
(E)]]/Tabla13682[[#This Row],[Física
(C)]]-1</calculatedColumnFormula>
    </tableColumn>
    <tableColumn id="12" name="Variación financiera" dataDxfId="15">
      <calculatedColumnFormula>Tabla13682[[#This Row],[Financiera 
 (F)]]/Tabla13682[[#This Row],[Financiera
(D)]]-1</calculatedColumnFormula>
    </tableColumn>
  </tableColumns>
  <tableStyleInfo name="Estilo de tabla 1" showFirstColumn="0" showLastColumn="0" showRowStripes="1" showColumnStripes="0"/>
</table>
</file>

<file path=xl/tables/table3.xml><?xml version="1.0" encoding="utf-8"?>
<table xmlns="http://schemas.openxmlformats.org/spreadsheetml/2006/main" id="3" name="Tabla14" displayName="Tabla14" ref="A28:J31" totalsRowShown="0" headerRowDxfId="14" dataDxfId="12" headerRowBorderDxfId="13" tableBorderDxfId="11" totalsRowBorderDxfId="10">
  <tableColumns count="10">
    <tableColumn id="1" name="Producto" dataDxfId="9"/>
    <tableColumn id="2" name="Indicador" dataDxfId="8"/>
    <tableColumn id="3" name="Física_x000a_(A)" dataDxfId="7"/>
    <tableColumn id="4" name="Financiera_x000a_(B)" dataDxfId="6"/>
    <tableColumn id="9" name="Física_x000a_(C)" dataDxfId="5"/>
    <tableColumn id="10" name="Financiera_x000a_(D)" dataDxfId="4"/>
    <tableColumn id="5" name="Física _x000a_(E)" dataDxfId="3"/>
    <tableColumn id="6" name="Financiera _x000a_ (F)" dataDxfId="2"/>
    <tableColumn id="7" name="Física _x000a_(%)_x000a_ G=E/C" dataDxfId="1">
      <calculatedColumnFormula>IF(G29&gt;0,G29/C29,0)</calculatedColumnFormula>
    </tableColumn>
    <tableColumn id="8" name="Financiero _x000a_(%) _x000a_H=F/D" dataDxfId="0">
      <calculatedColumnFormula>IF(H29&gt;0,H29/D29,0)</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57"/>
  <sheetViews>
    <sheetView showGridLines="0" view="pageBreakPreview" topLeftCell="A22" zoomScale="110" zoomScaleNormal="100" zoomScaleSheetLayoutView="110" workbookViewId="0">
      <selection activeCell="J31" sqref="J31"/>
    </sheetView>
  </sheetViews>
  <sheetFormatPr baseColWidth="10" defaultColWidth="10.88671875" defaultRowHeight="14.4" x14ac:dyDescent="0.3"/>
  <cols>
    <col min="1" max="1" width="23" style="6" customWidth="1"/>
    <col min="2" max="2" width="16.109375" style="6" bestFit="1" customWidth="1"/>
    <col min="3" max="3" width="12.6640625" style="6" customWidth="1"/>
    <col min="4" max="4" width="13.6640625" style="6" bestFit="1" customWidth="1"/>
    <col min="5" max="7" width="12.6640625" style="6" customWidth="1"/>
    <col min="8" max="8" width="17.44140625" style="6" customWidth="1"/>
    <col min="9" max="9" width="12.6640625" style="6" customWidth="1"/>
    <col min="10" max="10" width="17.109375" style="6" customWidth="1"/>
    <col min="11" max="11" width="20.6640625" style="6" hidden="1" customWidth="1"/>
    <col min="12" max="12" width="8.44140625" hidden="1" customWidth="1"/>
    <col min="13" max="13" width="10.5546875" customWidth="1"/>
  </cols>
  <sheetData>
    <row r="1" spans="1:11" ht="21.6" thickBot="1" x14ac:dyDescent="0.35">
      <c r="A1" s="21"/>
      <c r="B1" s="103" t="s">
        <v>98</v>
      </c>
      <c r="C1" s="104"/>
      <c r="D1" s="104"/>
      <c r="E1" s="104"/>
      <c r="F1" s="104"/>
      <c r="G1" s="104"/>
      <c r="H1" s="104"/>
      <c r="I1" s="104"/>
      <c r="J1" s="105"/>
      <c r="K1" s="1"/>
    </row>
    <row r="2" spans="1:11" ht="21.6" thickBot="1" x14ac:dyDescent="0.35">
      <c r="A2" s="22"/>
      <c r="B2" s="106" t="s">
        <v>0</v>
      </c>
      <c r="C2" s="107"/>
      <c r="D2" s="106" t="s">
        <v>1</v>
      </c>
      <c r="E2" s="107"/>
      <c r="F2" s="107"/>
      <c r="G2" s="107"/>
      <c r="H2" s="108"/>
      <c r="I2" s="2" t="s">
        <v>2</v>
      </c>
      <c r="J2" s="3" t="s">
        <v>3</v>
      </c>
      <c r="K2" s="1"/>
    </row>
    <row r="3" spans="1:11" ht="20.25" customHeight="1" thickBot="1" x14ac:dyDescent="0.35">
      <c r="A3" s="23"/>
      <c r="B3" s="109" t="s">
        <v>4</v>
      </c>
      <c r="C3" s="110"/>
      <c r="D3" s="109"/>
      <c r="E3" s="110"/>
      <c r="F3" s="110"/>
      <c r="G3" s="110"/>
      <c r="H3" s="111"/>
      <c r="I3" s="27"/>
      <c r="J3" s="28"/>
      <c r="K3" s="1"/>
    </row>
    <row r="4" spans="1:11" ht="9" customHeight="1" x14ac:dyDescent="0.3">
      <c r="A4" s="112"/>
      <c r="B4" s="113"/>
      <c r="C4" s="113"/>
      <c r="D4" s="114"/>
      <c r="E4" s="114"/>
      <c r="F4" s="114"/>
      <c r="G4" s="114"/>
      <c r="H4" s="114"/>
      <c r="I4" s="113"/>
      <c r="J4" s="115"/>
      <c r="K4" s="1"/>
    </row>
    <row r="5" spans="1:11" ht="3" customHeight="1" x14ac:dyDescent="0.3">
      <c r="A5" s="116"/>
      <c r="B5" s="117"/>
      <c r="C5" s="117"/>
      <c r="D5" s="117"/>
      <c r="E5" s="117"/>
      <c r="F5" s="117"/>
      <c r="G5" s="117"/>
      <c r="H5" s="117"/>
      <c r="I5" s="117"/>
      <c r="J5" s="118"/>
      <c r="K5" s="1"/>
    </row>
    <row r="6" spans="1:11" ht="15.6" x14ac:dyDescent="0.3">
      <c r="A6" s="64" t="s">
        <v>5</v>
      </c>
      <c r="B6" s="65"/>
      <c r="C6" s="65"/>
      <c r="D6" s="65"/>
      <c r="E6" s="65"/>
      <c r="F6" s="65"/>
      <c r="G6" s="65"/>
      <c r="H6" s="65"/>
      <c r="I6" s="65"/>
      <c r="J6" s="66"/>
      <c r="K6" s="1"/>
    </row>
    <row r="7" spans="1:11" ht="15.6" x14ac:dyDescent="0.3">
      <c r="A7" s="74" t="s">
        <v>6</v>
      </c>
      <c r="B7" s="75"/>
      <c r="C7" s="75"/>
      <c r="D7" s="75"/>
      <c r="E7" s="75"/>
      <c r="F7" s="75"/>
      <c r="G7" s="75"/>
      <c r="H7" s="75"/>
      <c r="I7" s="75"/>
      <c r="J7" s="76"/>
      <c r="K7" s="1"/>
    </row>
    <row r="8" spans="1:11" x14ac:dyDescent="0.3">
      <c r="A8" s="4" t="s">
        <v>7</v>
      </c>
      <c r="B8" s="102" t="s">
        <v>62</v>
      </c>
      <c r="C8" s="102"/>
      <c r="D8" s="102"/>
      <c r="E8" s="102"/>
      <c r="F8" s="102"/>
      <c r="G8" s="102"/>
      <c r="H8" s="102"/>
      <c r="I8" s="102"/>
      <c r="J8" s="102"/>
      <c r="K8" s="1"/>
    </row>
    <row r="9" spans="1:11" ht="15" customHeight="1" x14ac:dyDescent="0.3">
      <c r="A9" s="24" t="s">
        <v>36</v>
      </c>
      <c r="B9" s="102" t="s">
        <v>63</v>
      </c>
      <c r="C9" s="102"/>
      <c r="D9" s="102"/>
      <c r="E9" s="102"/>
      <c r="F9" s="102"/>
      <c r="G9" s="102"/>
      <c r="H9" s="102"/>
      <c r="I9" s="102"/>
      <c r="J9" s="102"/>
      <c r="K9" s="1"/>
    </row>
    <row r="10" spans="1:11" x14ac:dyDescent="0.3">
      <c r="A10" s="24" t="s">
        <v>37</v>
      </c>
      <c r="B10" s="102" t="s">
        <v>64</v>
      </c>
      <c r="C10" s="102"/>
      <c r="D10" s="102"/>
      <c r="E10" s="102"/>
      <c r="F10" s="102"/>
      <c r="G10" s="102"/>
      <c r="H10" s="102"/>
      <c r="I10" s="102"/>
      <c r="J10" s="102"/>
      <c r="K10" s="1"/>
    </row>
    <row r="11" spans="1:11" ht="31.5" customHeight="1" x14ac:dyDescent="0.3">
      <c r="A11" s="4" t="s">
        <v>8</v>
      </c>
      <c r="B11" s="98" t="s">
        <v>65</v>
      </c>
      <c r="C11" s="98"/>
      <c r="D11" s="98"/>
      <c r="E11" s="98"/>
      <c r="F11" s="98"/>
      <c r="G11" s="98"/>
      <c r="H11" s="98"/>
      <c r="I11" s="98"/>
      <c r="J11" s="98"/>
    </row>
    <row r="12" spans="1:11" ht="27.75" customHeight="1" x14ac:dyDescent="0.3">
      <c r="A12" s="4" t="s">
        <v>9</v>
      </c>
      <c r="B12" s="98" t="s">
        <v>66</v>
      </c>
      <c r="C12" s="98"/>
      <c r="D12" s="98"/>
      <c r="E12" s="98"/>
      <c r="F12" s="98"/>
      <c r="G12" s="98"/>
      <c r="H12" s="98"/>
      <c r="I12" s="98"/>
      <c r="J12" s="98"/>
    </row>
    <row r="13" spans="1:11" ht="15.6" x14ac:dyDescent="0.3">
      <c r="A13" s="64" t="s">
        <v>10</v>
      </c>
      <c r="B13" s="65"/>
      <c r="C13" s="65"/>
      <c r="D13" s="65"/>
      <c r="E13" s="65"/>
      <c r="F13" s="65"/>
      <c r="G13" s="65"/>
      <c r="H13" s="65"/>
      <c r="I13" s="65"/>
      <c r="J13" s="66"/>
    </row>
    <row r="14" spans="1:11" x14ac:dyDescent="0.3">
      <c r="A14" s="4" t="s">
        <v>11</v>
      </c>
      <c r="B14" s="25">
        <v>3</v>
      </c>
      <c r="C14" s="99" t="str">
        <f>IFERROR(VLOOKUP(B14,'[1]Validacion datos'!A2:B5,2,FALSE),"")</f>
        <v>DESARROLLO PRODUCTIVO</v>
      </c>
      <c r="D14" s="99"/>
      <c r="E14" s="99"/>
      <c r="F14" s="99"/>
      <c r="G14" s="99"/>
      <c r="H14" s="99"/>
      <c r="I14" s="99"/>
      <c r="J14" s="99"/>
    </row>
    <row r="15" spans="1:11" x14ac:dyDescent="0.3">
      <c r="A15" s="4" t="s">
        <v>12</v>
      </c>
      <c r="B15" s="7">
        <v>3.3</v>
      </c>
      <c r="C15" s="99" t="str">
        <f>IFERROR(VLOOKUP(B15,'[1]Validacion datos'!A8:B26,2,FALSE),"")</f>
        <v>Competitividad e innovavión en un ambiente favorable a la cooperación y la responsabilidad social</v>
      </c>
      <c r="D15" s="99"/>
      <c r="E15" s="99"/>
      <c r="F15" s="99"/>
      <c r="G15" s="99"/>
      <c r="H15" s="99"/>
      <c r="I15" s="99"/>
      <c r="J15" s="99"/>
    </row>
    <row r="16" spans="1:11" ht="25.5" customHeight="1" x14ac:dyDescent="0.3">
      <c r="A16" s="4" t="s">
        <v>13</v>
      </c>
      <c r="B16" s="8" t="s">
        <v>67</v>
      </c>
      <c r="C16" s="99"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99"/>
      <c r="E16" s="99"/>
      <c r="F16" s="99"/>
      <c r="G16" s="99"/>
      <c r="H16" s="99"/>
      <c r="I16" s="99"/>
      <c r="J16" s="99"/>
    </row>
    <row r="17" spans="1:12" ht="15.6" x14ac:dyDescent="0.3">
      <c r="A17" s="64" t="s">
        <v>14</v>
      </c>
      <c r="B17" s="65"/>
      <c r="C17" s="65"/>
      <c r="D17" s="65"/>
      <c r="E17" s="65"/>
      <c r="F17" s="65"/>
      <c r="G17" s="65"/>
      <c r="H17" s="65"/>
      <c r="I17" s="65"/>
      <c r="J17" s="66"/>
    </row>
    <row r="18" spans="1:12" x14ac:dyDescent="0.3">
      <c r="A18" s="4" t="s">
        <v>15</v>
      </c>
      <c r="B18" s="100" t="s">
        <v>68</v>
      </c>
      <c r="C18" s="100"/>
      <c r="D18" s="100"/>
      <c r="E18" s="100"/>
      <c r="F18" s="100"/>
      <c r="G18" s="100"/>
      <c r="H18" s="100"/>
      <c r="I18" s="100"/>
      <c r="J18" s="101"/>
    </row>
    <row r="19" spans="1:12" ht="30" customHeight="1" x14ac:dyDescent="0.3">
      <c r="A19" s="9" t="s">
        <v>16</v>
      </c>
      <c r="B19" s="100" t="s">
        <v>69</v>
      </c>
      <c r="C19" s="100"/>
      <c r="D19" s="100"/>
      <c r="E19" s="100"/>
      <c r="F19" s="100"/>
      <c r="G19" s="100"/>
      <c r="H19" s="100"/>
      <c r="I19" s="100"/>
      <c r="J19" s="101"/>
    </row>
    <row r="20" spans="1:12" x14ac:dyDescent="0.3">
      <c r="A20" s="9" t="s">
        <v>17</v>
      </c>
      <c r="B20" s="100" t="s">
        <v>70</v>
      </c>
      <c r="C20" s="100"/>
      <c r="D20" s="100"/>
      <c r="E20" s="100"/>
      <c r="F20" s="100"/>
      <c r="G20" s="100"/>
      <c r="H20" s="100"/>
      <c r="I20" s="100"/>
      <c r="J20" s="101"/>
    </row>
    <row r="21" spans="1:12" ht="32.4" customHeight="1" x14ac:dyDescent="0.3">
      <c r="A21" s="9" t="s">
        <v>38</v>
      </c>
      <c r="B21" s="100" t="s">
        <v>97</v>
      </c>
      <c r="C21" s="100"/>
      <c r="D21" s="100"/>
      <c r="E21" s="100"/>
      <c r="F21" s="100"/>
      <c r="G21" s="100"/>
      <c r="H21" s="100"/>
      <c r="I21" s="100"/>
      <c r="J21" s="101"/>
      <c r="K21" s="1"/>
    </row>
    <row r="22" spans="1:12" ht="15.6" x14ac:dyDescent="0.3">
      <c r="A22" s="64" t="s">
        <v>18</v>
      </c>
      <c r="B22" s="65"/>
      <c r="C22" s="65"/>
      <c r="D22" s="65"/>
      <c r="E22" s="65"/>
      <c r="F22" s="65"/>
      <c r="G22" s="65"/>
      <c r="H22" s="65"/>
      <c r="I22" s="65"/>
      <c r="J22" s="66"/>
    </row>
    <row r="23" spans="1:12" ht="15.6" x14ac:dyDescent="0.3">
      <c r="A23" s="74" t="s">
        <v>19</v>
      </c>
      <c r="B23" s="75"/>
      <c r="C23" s="75"/>
      <c r="D23" s="75"/>
      <c r="E23" s="75"/>
      <c r="F23" s="75"/>
      <c r="G23" s="75"/>
      <c r="H23" s="75"/>
      <c r="I23" s="75"/>
      <c r="J23" s="76"/>
      <c r="K23" s="1"/>
    </row>
    <row r="24" spans="1:12" ht="15" customHeight="1" x14ac:dyDescent="0.3">
      <c r="A24" s="80" t="s">
        <v>20</v>
      </c>
      <c r="B24" s="81"/>
      <c r="C24" s="82" t="s">
        <v>21</v>
      </c>
      <c r="D24" s="83"/>
      <c r="E24" s="83"/>
      <c r="F24" s="83" t="s">
        <v>22</v>
      </c>
      <c r="G24" s="83"/>
      <c r="H24" s="81"/>
      <c r="I24" s="82" t="s">
        <v>23</v>
      </c>
      <c r="J24" s="84"/>
    </row>
    <row r="25" spans="1:12" ht="15" customHeight="1" x14ac:dyDescent="0.25">
      <c r="A25" s="85">
        <f>+'[2]PROGRAMACION FISICA FINANC 2025'!$N$7+'[2]PROGRAMACION FISICA FINANC 2025'!$N$19+'[2]PROGRAMACION FISICA FINANC 2025'!$N$31</f>
        <v>1210049350.5421288</v>
      </c>
      <c r="B25" s="86"/>
      <c r="C25" s="87">
        <f>+D29+D30+D31</f>
        <v>1210049350.5462301</v>
      </c>
      <c r="D25" s="88"/>
      <c r="E25" s="89"/>
      <c r="F25" s="90">
        <f>+H29+H30+H31+'[3]Trimestral E 3 Abr jun 25 '!$F$25:$H$25</f>
        <v>891702979.61000001</v>
      </c>
      <c r="G25" s="91"/>
      <c r="H25" s="92"/>
      <c r="I25" s="93">
        <f>+IF(F25&gt;0,F25/C25,0)</f>
        <v>0.73691455576375886</v>
      </c>
      <c r="J25" s="94"/>
    </row>
    <row r="26" spans="1:12" ht="15.6" x14ac:dyDescent="0.3">
      <c r="A26" s="74" t="s">
        <v>91</v>
      </c>
      <c r="B26" s="75"/>
      <c r="C26" s="75"/>
      <c r="D26" s="75"/>
      <c r="E26" s="75"/>
      <c r="F26" s="75"/>
      <c r="G26" s="75"/>
      <c r="H26" s="75"/>
      <c r="I26" s="75"/>
      <c r="J26" s="76"/>
      <c r="K26" s="1"/>
    </row>
    <row r="27" spans="1:12" x14ac:dyDescent="0.3">
      <c r="A27" s="5"/>
      <c r="B27"/>
      <c r="C27" s="95" t="s">
        <v>49</v>
      </c>
      <c r="D27" s="96"/>
      <c r="E27" s="95" t="s">
        <v>57</v>
      </c>
      <c r="F27" s="96"/>
      <c r="G27" s="95" t="s">
        <v>58</v>
      </c>
      <c r="H27" s="95"/>
      <c r="I27" s="95" t="s">
        <v>25</v>
      </c>
      <c r="J27" s="97"/>
    </row>
    <row r="28" spans="1:12" ht="41.4" x14ac:dyDescent="0.3">
      <c r="A28" s="10" t="s">
        <v>26</v>
      </c>
      <c r="B28" s="11" t="s">
        <v>27</v>
      </c>
      <c r="C28" s="11" t="s">
        <v>39</v>
      </c>
      <c r="D28" s="11" t="s">
        <v>40</v>
      </c>
      <c r="E28" s="11" t="s">
        <v>43</v>
      </c>
      <c r="F28" s="11" t="s">
        <v>44</v>
      </c>
      <c r="G28" s="11" t="s">
        <v>45</v>
      </c>
      <c r="H28" s="11" t="s">
        <v>46</v>
      </c>
      <c r="I28" s="11" t="s">
        <v>47</v>
      </c>
      <c r="J28" s="12" t="s">
        <v>48</v>
      </c>
      <c r="K28" s="44" t="s">
        <v>89</v>
      </c>
      <c r="L28" s="44" t="s">
        <v>90</v>
      </c>
    </row>
    <row r="29" spans="1:12" ht="45.9" customHeight="1" x14ac:dyDescent="0.3">
      <c r="A29" s="13" t="s">
        <v>72</v>
      </c>
      <c r="B29" s="14" t="s">
        <v>73</v>
      </c>
      <c r="C29" s="15">
        <v>6630</v>
      </c>
      <c r="D29" s="16">
        <v>146500443.72999999</v>
      </c>
      <c r="E29" s="52">
        <v>1577</v>
      </c>
      <c r="F29" s="47">
        <v>34846334.799999997</v>
      </c>
      <c r="G29" s="52">
        <v>1585</v>
      </c>
      <c r="H29" s="51">
        <v>34846334.850000001</v>
      </c>
      <c r="I29" s="18">
        <f>+Tabla1579[[#This Row],[Física 
(E)]]/Tabla1579[[#This Row],[Física
(C)]]</f>
        <v>1.0050729232720355</v>
      </c>
      <c r="J29" s="19">
        <f>+Tabla1579[[#This Row],[Financiera 
 (F)]]/Tabla1579[[#This Row],[Financiera
(D)]]</f>
        <v>1.0000000014348713</v>
      </c>
      <c r="K29" s="45">
        <f>(Tabla1579[[#This Row],[Física 
(E)]]/Tabla1579[[#This Row],[Física
(C)]])-1</f>
        <v>5.0729232720354567E-3</v>
      </c>
      <c r="L29" s="46">
        <f>(Tabla1579[[#This Row],[Financiera 
 (F)]]/Tabla1579[[#This Row],[Financiera
(D)]])-1</f>
        <v>1.4348713328615759E-9</v>
      </c>
    </row>
    <row r="30" spans="1:12" ht="55.5" customHeight="1" x14ac:dyDescent="0.3">
      <c r="A30" s="13" t="s">
        <v>74</v>
      </c>
      <c r="B30" s="14" t="s">
        <v>75</v>
      </c>
      <c r="C30" s="33">
        <v>12</v>
      </c>
      <c r="D30" s="34">
        <v>8251753</v>
      </c>
      <c r="E30" s="49">
        <v>3</v>
      </c>
      <c r="F30" s="49">
        <v>2062938.25</v>
      </c>
      <c r="G30" s="50">
        <v>3</v>
      </c>
      <c r="H30" s="51">
        <v>2073119.52</v>
      </c>
      <c r="I30" s="18">
        <f>+Tabla1579[[#This Row],[Física 
(E)]]/Tabla1579[[#This Row],[Física
(C)]]</f>
        <v>1</v>
      </c>
      <c r="J30" s="19">
        <f>+Tabla1579[[#This Row],[Financiera 
 (F)]]/Tabla1579[[#This Row],[Financiera
(D)]]</f>
        <v>1.0049353246516226</v>
      </c>
      <c r="K30" s="45">
        <f>(Tabla1579[[#This Row],[Física 
(E)]]/Tabla1579[[#This Row],[Física
(C)]])-1</f>
        <v>0</v>
      </c>
      <c r="L30" s="46">
        <f>(Tabla1579[[#This Row],[Financiera 
 (F)]]/Tabla1579[[#This Row],[Financiera
(D)]])-1</f>
        <v>4.9353246516226079E-3</v>
      </c>
    </row>
    <row r="31" spans="1:12" ht="66.900000000000006" customHeight="1" x14ac:dyDescent="0.3">
      <c r="A31" s="13" t="s">
        <v>76</v>
      </c>
      <c r="B31" s="32" t="s">
        <v>77</v>
      </c>
      <c r="C31" s="33">
        <v>263948</v>
      </c>
      <c r="D31" s="16">
        <v>1055297153.8162301</v>
      </c>
      <c r="E31" s="49">
        <v>64555</v>
      </c>
      <c r="F31" s="47">
        <v>258098973.15000001</v>
      </c>
      <c r="G31" s="58">
        <v>57152</v>
      </c>
      <c r="H31" s="51">
        <v>253336082.13</v>
      </c>
      <c r="I31" s="18">
        <f>+Tabla1579[[#This Row],[Física 
(E)]]/Tabla1579[[#This Row],[Física
(C)]]</f>
        <v>0.88532259313763462</v>
      </c>
      <c r="J31" s="19">
        <f>+Tabla1579[[#This Row],[Financiera 
 (F)]]/Tabla1579[[#This Row],[Financiera
(D)]]</f>
        <v>0.9815462612583431</v>
      </c>
      <c r="K31" s="45">
        <f>(Tabla1579[[#This Row],[Física 
(E)]]/Tabla1579[[#This Row],[Física
(C)]])-1</f>
        <v>-0.11467740686236538</v>
      </c>
      <c r="L31" s="46">
        <f>(Tabla1579[[#This Row],[Financiera 
 (F)]]/Tabla1579[[#This Row],[Financiera
(D)]])-1</f>
        <v>-1.84537387416569E-2</v>
      </c>
    </row>
    <row r="32" spans="1:12" ht="18.75" customHeight="1" x14ac:dyDescent="0.3">
      <c r="A32" s="64" t="s">
        <v>28</v>
      </c>
      <c r="B32" s="65"/>
      <c r="C32" s="65"/>
      <c r="D32" s="65"/>
      <c r="E32" s="65"/>
      <c r="F32" s="65"/>
      <c r="G32" s="65"/>
      <c r="H32" s="65"/>
      <c r="I32" s="65"/>
      <c r="J32" s="66"/>
    </row>
    <row r="33" spans="1:11" ht="48.75" customHeight="1" x14ac:dyDescent="0.3">
      <c r="A33" s="74" t="s">
        <v>29</v>
      </c>
      <c r="B33" s="75"/>
      <c r="C33" s="75"/>
      <c r="D33" s="75"/>
      <c r="E33" s="75"/>
      <c r="F33" s="75"/>
      <c r="G33" s="75"/>
      <c r="H33" s="75"/>
      <c r="I33" s="75"/>
      <c r="J33" s="76"/>
    </row>
    <row r="34" spans="1:11" x14ac:dyDescent="0.3">
      <c r="A34" s="20" t="s">
        <v>30</v>
      </c>
      <c r="B34" s="77" t="str">
        <f>+A29</f>
        <v>6761-Personas físicas y jurídicas reciben certificaciones aeronáuticas</v>
      </c>
      <c r="C34" s="78"/>
      <c r="D34" s="78"/>
      <c r="E34" s="78"/>
      <c r="F34" s="78"/>
      <c r="G34" s="78"/>
      <c r="H34" s="78"/>
      <c r="I34" s="78"/>
      <c r="J34" s="79"/>
    </row>
    <row r="35" spans="1:11" x14ac:dyDescent="0.3">
      <c r="A35" s="20" t="s">
        <v>31</v>
      </c>
      <c r="B35" s="78" t="s">
        <v>85</v>
      </c>
      <c r="C35" s="78"/>
      <c r="D35" s="78"/>
      <c r="E35" s="78"/>
      <c r="F35" s="78"/>
      <c r="G35" s="78"/>
      <c r="H35" s="78"/>
      <c r="I35" s="78"/>
      <c r="J35" s="79"/>
    </row>
    <row r="36" spans="1:11" x14ac:dyDescent="0.3">
      <c r="A36" s="20" t="s">
        <v>32</v>
      </c>
      <c r="B36" s="62" t="s">
        <v>84</v>
      </c>
      <c r="C36" s="62"/>
      <c r="D36" s="62"/>
      <c r="E36" s="62"/>
      <c r="F36" s="62"/>
      <c r="G36" s="62"/>
      <c r="H36" s="62"/>
      <c r="I36" s="62"/>
      <c r="J36" s="63"/>
    </row>
    <row r="37" spans="1:11" ht="39.6" customHeight="1" x14ac:dyDescent="0.3">
      <c r="A37" s="20" t="s">
        <v>33</v>
      </c>
      <c r="B37" s="62" t="s">
        <v>84</v>
      </c>
      <c r="C37" s="62"/>
      <c r="D37" s="62"/>
      <c r="E37" s="62"/>
      <c r="F37" s="62"/>
      <c r="G37" s="62"/>
      <c r="H37" s="62"/>
      <c r="I37" s="62"/>
      <c r="J37" s="63"/>
      <c r="K37" s="1"/>
    </row>
    <row r="38" spans="1:11" x14ac:dyDescent="0.3">
      <c r="A38" s="20" t="s">
        <v>30</v>
      </c>
      <c r="B38" s="78" t="str">
        <f>+A30</f>
        <v>7787-Operadores de aviación general participan del plan de fomento de la aviación general</v>
      </c>
      <c r="C38" s="78"/>
      <c r="D38" s="78"/>
      <c r="E38" s="78"/>
      <c r="F38" s="78"/>
      <c r="G38" s="78"/>
      <c r="H38" s="78"/>
      <c r="I38" s="78"/>
      <c r="J38" s="79"/>
    </row>
    <row r="39" spans="1:11" x14ac:dyDescent="0.3">
      <c r="A39" s="20" t="s">
        <v>31</v>
      </c>
      <c r="B39" s="78" t="s">
        <v>86</v>
      </c>
      <c r="C39" s="78"/>
      <c r="D39" s="78"/>
      <c r="E39" s="78"/>
      <c r="F39" s="78"/>
      <c r="G39" s="78"/>
      <c r="H39" s="78"/>
      <c r="I39" s="78"/>
      <c r="J39" s="79"/>
    </row>
    <row r="40" spans="1:11" x14ac:dyDescent="0.3">
      <c r="A40" s="20" t="s">
        <v>32</v>
      </c>
      <c r="B40" s="62" t="s">
        <v>84</v>
      </c>
      <c r="C40" s="62"/>
      <c r="D40" s="62"/>
      <c r="E40" s="62"/>
      <c r="F40" s="62"/>
      <c r="G40" s="62"/>
      <c r="H40" s="62"/>
      <c r="I40" s="62"/>
      <c r="J40" s="63"/>
    </row>
    <row r="41" spans="1:11" ht="39.6" customHeight="1" x14ac:dyDescent="0.3">
      <c r="A41" s="20" t="s">
        <v>33</v>
      </c>
      <c r="B41" s="62" t="s">
        <v>84</v>
      </c>
      <c r="C41" s="62"/>
      <c r="D41" s="62"/>
      <c r="E41" s="62"/>
      <c r="F41" s="62"/>
      <c r="G41" s="62"/>
      <c r="H41" s="62"/>
      <c r="I41" s="62"/>
      <c r="J41" s="63"/>
      <c r="K41" s="1"/>
    </row>
    <row r="42" spans="1:11" ht="27.75" customHeight="1" x14ac:dyDescent="0.3">
      <c r="A42" s="20" t="s">
        <v>30</v>
      </c>
      <c r="B42" s="78" t="str">
        <f>+A31</f>
        <v>7789-Usuarios del espacio aéreo dominicano reciben servicios de navegación aérea, garantizando la seguridad operacional</v>
      </c>
      <c r="C42" s="78"/>
      <c r="D42" s="78"/>
      <c r="E42" s="78"/>
      <c r="F42" s="78"/>
      <c r="G42" s="78"/>
      <c r="H42" s="78"/>
      <c r="I42" s="78"/>
      <c r="J42" s="79"/>
    </row>
    <row r="43" spans="1:11" ht="14.4" customHeight="1" x14ac:dyDescent="0.3">
      <c r="A43" s="20" t="s">
        <v>31</v>
      </c>
      <c r="B43" s="78" t="s">
        <v>88</v>
      </c>
      <c r="C43" s="78"/>
      <c r="D43" s="78"/>
      <c r="E43" s="78"/>
      <c r="F43" s="78"/>
      <c r="G43" s="78"/>
      <c r="H43" s="78"/>
      <c r="I43" s="78"/>
      <c r="J43" s="79"/>
    </row>
    <row r="44" spans="1:11" ht="30.75" customHeight="1" x14ac:dyDescent="0.3">
      <c r="A44" s="20" t="s">
        <v>32</v>
      </c>
      <c r="B44" s="62" t="s">
        <v>84</v>
      </c>
      <c r="C44" s="62"/>
      <c r="D44" s="62"/>
      <c r="E44" s="62"/>
      <c r="F44" s="62"/>
      <c r="G44" s="62"/>
      <c r="H44" s="62"/>
      <c r="I44" s="62"/>
      <c r="J44" s="63"/>
    </row>
    <row r="45" spans="1:11" ht="28.8" x14ac:dyDescent="0.3">
      <c r="A45" s="20" t="s">
        <v>33</v>
      </c>
      <c r="B45" s="62" t="s">
        <v>84</v>
      </c>
      <c r="C45" s="62"/>
      <c r="D45" s="62"/>
      <c r="E45" s="62"/>
      <c r="F45" s="62"/>
      <c r="G45" s="62"/>
      <c r="H45" s="62"/>
      <c r="I45" s="62"/>
      <c r="J45" s="63"/>
    </row>
    <row r="46" spans="1:11" ht="15.6" x14ac:dyDescent="0.3">
      <c r="A46" s="64" t="s">
        <v>34</v>
      </c>
      <c r="B46" s="65"/>
      <c r="C46" s="65"/>
      <c r="D46" s="65"/>
      <c r="E46" s="65"/>
      <c r="F46" s="65"/>
      <c r="G46" s="65"/>
      <c r="H46" s="65"/>
      <c r="I46" s="65"/>
      <c r="J46" s="66"/>
    </row>
    <row r="47" spans="1:11" ht="15.6" x14ac:dyDescent="0.3">
      <c r="A47" s="67" t="s">
        <v>35</v>
      </c>
      <c r="B47" s="68"/>
      <c r="C47" s="68"/>
      <c r="D47" s="68"/>
      <c r="E47" s="68"/>
      <c r="F47" s="68"/>
      <c r="G47" s="68"/>
      <c r="H47" s="68"/>
      <c r="I47" s="68"/>
      <c r="J47" s="69"/>
    </row>
    <row r="48" spans="1:11" x14ac:dyDescent="0.3">
      <c r="A48" s="70" t="s">
        <v>41</v>
      </c>
      <c r="B48" s="71"/>
      <c r="C48" s="71"/>
      <c r="D48" s="71"/>
      <c r="E48" s="71"/>
      <c r="F48" s="71"/>
      <c r="G48" s="71"/>
      <c r="H48" s="71"/>
      <c r="I48" s="71"/>
      <c r="J48" s="72"/>
    </row>
    <row r="49" spans="1:12" x14ac:dyDescent="0.3">
      <c r="A49" s="53"/>
      <c r="B49" s="53"/>
      <c r="C49" s="53"/>
      <c r="D49" s="53"/>
      <c r="E49" s="53"/>
      <c r="F49" s="53"/>
      <c r="G49" s="53"/>
      <c r="H49" s="53"/>
      <c r="I49" s="53"/>
      <c r="J49" s="53"/>
    </row>
    <row r="50" spans="1:12" x14ac:dyDescent="0.3">
      <c r="A50" s="73" t="s">
        <v>42</v>
      </c>
      <c r="B50" s="73"/>
      <c r="C50" s="73"/>
      <c r="D50" s="73"/>
      <c r="E50" s="73"/>
      <c r="F50" s="73"/>
      <c r="G50" s="73"/>
      <c r="H50" s="73"/>
      <c r="I50" s="73"/>
      <c r="J50" s="73"/>
    </row>
    <row r="52" spans="1:12" x14ac:dyDescent="0.3">
      <c r="A52" s="29" t="s">
        <v>51</v>
      </c>
      <c r="B52" s="30">
        <f>+A25</f>
        <v>1210049350.5421288</v>
      </c>
      <c r="F52"/>
      <c r="G52" s="60"/>
      <c r="H52" s="60"/>
      <c r="I52" s="60"/>
      <c r="J52" s="60"/>
    </row>
    <row r="53" spans="1:12" x14ac:dyDescent="0.3">
      <c r="A53" s="29" t="s">
        <v>52</v>
      </c>
      <c r="B53" s="30">
        <f>+C25</f>
        <v>1210049350.5462301</v>
      </c>
      <c r="G53" s="59"/>
      <c r="H53" s="59"/>
      <c r="I53" s="59"/>
      <c r="J53" s="59"/>
    </row>
    <row r="54" spans="1:12" ht="15" customHeight="1" x14ac:dyDescent="0.3">
      <c r="A54" s="29" t="s">
        <v>54</v>
      </c>
      <c r="B54" s="30">
        <f>+F25</f>
        <v>891702979.61000001</v>
      </c>
      <c r="H54" s="60" t="s">
        <v>94</v>
      </c>
      <c r="I54" s="60"/>
      <c r="J54" s="60"/>
      <c r="K54" s="60"/>
    </row>
    <row r="55" spans="1:12" ht="15" customHeight="1" x14ac:dyDescent="0.3">
      <c r="A55" s="42"/>
      <c r="B55" s="43"/>
      <c r="F55" s="41"/>
      <c r="G55" s="41"/>
      <c r="H55" s="61" t="s">
        <v>95</v>
      </c>
      <c r="I55" s="61"/>
      <c r="J55" s="61"/>
      <c r="K55" s="61"/>
      <c r="L55" s="41"/>
    </row>
    <row r="56" spans="1:12" ht="15" customHeight="1" x14ac:dyDescent="0.3">
      <c r="A56" s="42"/>
      <c r="B56" s="43"/>
      <c r="E56"/>
      <c r="F56"/>
      <c r="G56"/>
      <c r="H56"/>
      <c r="I56"/>
      <c r="J56"/>
      <c r="K56"/>
    </row>
    <row r="57" spans="1:12" ht="14.4" customHeight="1" x14ac:dyDescent="0.3">
      <c r="A57" s="6" t="s">
        <v>99</v>
      </c>
      <c r="E57"/>
      <c r="F57"/>
      <c r="G57"/>
      <c r="H57"/>
      <c r="I57"/>
      <c r="J57"/>
      <c r="K57"/>
    </row>
  </sheetData>
  <mergeCells count="60">
    <mergeCell ref="B10:J10"/>
    <mergeCell ref="B1:J1"/>
    <mergeCell ref="B2:C2"/>
    <mergeCell ref="D2:H2"/>
    <mergeCell ref="B3:C3"/>
    <mergeCell ref="D3:H3"/>
    <mergeCell ref="A4:J4"/>
    <mergeCell ref="A5:J5"/>
    <mergeCell ref="A6:J6"/>
    <mergeCell ref="A7:J7"/>
    <mergeCell ref="B8:J8"/>
    <mergeCell ref="B9:J9"/>
    <mergeCell ref="A22:J22"/>
    <mergeCell ref="B11:J11"/>
    <mergeCell ref="B12:J12"/>
    <mergeCell ref="A13:J13"/>
    <mergeCell ref="C14:J14"/>
    <mergeCell ref="C15:J15"/>
    <mergeCell ref="C16:J16"/>
    <mergeCell ref="A17:J17"/>
    <mergeCell ref="B18:J18"/>
    <mergeCell ref="B19:J19"/>
    <mergeCell ref="B20:J20"/>
    <mergeCell ref="B21:J21"/>
    <mergeCell ref="A32:J32"/>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B44:J44"/>
    <mergeCell ref="A33:J33"/>
    <mergeCell ref="B34:J34"/>
    <mergeCell ref="B35:J35"/>
    <mergeCell ref="B36:J36"/>
    <mergeCell ref="B37:J37"/>
    <mergeCell ref="B38:J38"/>
    <mergeCell ref="B39:J39"/>
    <mergeCell ref="B40:J40"/>
    <mergeCell ref="B41:J41"/>
    <mergeCell ref="B42:J42"/>
    <mergeCell ref="B43:J43"/>
    <mergeCell ref="G53:J53"/>
    <mergeCell ref="H54:K54"/>
    <mergeCell ref="H55:K55"/>
    <mergeCell ref="B45:J45"/>
    <mergeCell ref="A46:J46"/>
    <mergeCell ref="A47:J47"/>
    <mergeCell ref="A48:J48"/>
    <mergeCell ref="A50:J50"/>
    <mergeCell ref="G52:J52"/>
  </mergeCells>
  <dataValidations xWindow="680" yWindow="408" count="16">
    <dataValidation allowBlank="1" showInputMessage="1" showErrorMessage="1" prompt="Nombre de cada producto" sqref="A28:A31"/>
    <dataValidation allowBlank="1" showInputMessage="1" showErrorMessage="1" prompt="Nombre del indicador" sqref="B28:B31"/>
    <dataValidation allowBlank="1" showInputMessage="1" showErrorMessage="1" prompt="Meta alcanzada en el trimestre" sqref="G28:G31"/>
    <dataValidation allowBlank="1" showInputMessage="1" showErrorMessage="1" prompt="Monto ejecutado en el trimestre" sqref="F30:F31 H28:H29 H31"/>
    <dataValidation allowBlank="1" sqref="A8"/>
    <dataValidation allowBlank="1" showInputMessage="1" prompt="Nombre del capítulo" sqref="B8:J10"/>
    <dataValidation allowBlank="1" showInputMessage="1" showErrorMessage="1" prompt="¿A quién va dirigido el programa?, ¿qué característica tiene esta población que requiere ser beneficiada?" sqref="B20:J20"/>
    <dataValidation allowBlank="1" showInputMessage="1" showErrorMessage="1" prompt="Nombre del producto" sqref="B38:J38 B34:J34 B42:J42"/>
    <dataValidation allowBlank="1" showInputMessage="1" showErrorMessage="1" prompt="¿En qué consiste el producto? su objetivo" sqref="B39:J39 B35:J35 B43:J43"/>
    <dataValidation allowBlank="1" showInputMessage="1" showErrorMessage="1" prompt="1. Describir lo plasmado en el presupuesto_x000a_2. Describir lo alcanzado en términos financieros y de producción " sqref="B40:J40 B36:J36 B44:J44"/>
    <dataValidation allowBlank="1" showInputMessage="1" showErrorMessage="1" prompt="De existir desvío, explicar razones." sqref="B37:J45"/>
    <dataValidation allowBlank="1" showInputMessage="1" showErrorMessage="1" prompt="Oportunidades de mejora identificadas" sqref="A48:J49"/>
    <dataValidation allowBlank="1" showInputMessage="1" showErrorMessage="1" prompt="Presupuesto del programa" sqref="F25 A25:C25"/>
    <dataValidation allowBlank="1" showInputMessage="1" showErrorMessage="1" prompt="¿En qué consiste el programa?" sqref="B19:J19"/>
    <dataValidation allowBlank="1" showInputMessage="1" showErrorMessage="1" prompt="Meta anual del indicador" sqref="E28 C28:C31"/>
    <dataValidation allowBlank="1" showInputMessage="1" showErrorMessage="1" prompt="Monto presupuestado para el producto" sqref="D28:D31 E29:E31 F28:F29"/>
  </dataValidations>
  <printOptions horizontalCentered="1" verticalCentered="1"/>
  <pageMargins left="0.7" right="0.7" top="0.75" bottom="0.75" header="0.3" footer="0.3"/>
  <pageSetup scale="55" orientation="portrait" r:id="rId1"/>
  <rowBreaks count="1" manualBreakCount="1">
    <brk id="31" max="9" man="1"/>
  </rowBreaks>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7"/>
  <sheetViews>
    <sheetView showGridLines="0" tabSelected="1" view="pageBreakPreview" topLeftCell="A13" zoomScaleNormal="100" zoomScaleSheetLayoutView="100" workbookViewId="0">
      <selection activeCell="Q16" sqref="Q16"/>
    </sheetView>
  </sheetViews>
  <sheetFormatPr baseColWidth="10" defaultColWidth="10.88671875" defaultRowHeight="14.4" x14ac:dyDescent="0.3"/>
  <cols>
    <col min="1" max="1" width="23" style="6" customWidth="1"/>
    <col min="2" max="2" width="16.109375" style="6" bestFit="1" customWidth="1"/>
    <col min="3" max="3" width="12.6640625" style="6" customWidth="1"/>
    <col min="4" max="4" width="13.6640625" style="6" bestFit="1" customWidth="1"/>
    <col min="5" max="5" width="12.6640625" style="6" customWidth="1"/>
    <col min="6" max="6" width="13.5546875" style="6" customWidth="1"/>
    <col min="7" max="7" width="12.6640625" style="6" customWidth="1"/>
    <col min="8" max="8" width="13.44140625" style="6" customWidth="1"/>
    <col min="9" max="10" width="12.6640625" style="6" customWidth="1"/>
    <col min="11" max="11" width="10.88671875" style="6" hidden="1" customWidth="1"/>
    <col min="12" max="12" width="10.88671875" hidden="1" customWidth="1"/>
  </cols>
  <sheetData>
    <row r="1" spans="1:11" ht="21.75" customHeight="1" thickBot="1" x14ac:dyDescent="0.35">
      <c r="A1" s="21"/>
      <c r="B1" s="103" t="s">
        <v>98</v>
      </c>
      <c r="C1" s="104"/>
      <c r="D1" s="104"/>
      <c r="E1" s="104"/>
      <c r="F1" s="104"/>
      <c r="G1" s="104"/>
      <c r="H1" s="104"/>
      <c r="I1" s="104"/>
      <c r="J1" s="105"/>
      <c r="K1" s="1"/>
    </row>
    <row r="2" spans="1:11" ht="21.6" thickBot="1" x14ac:dyDescent="0.35">
      <c r="A2" s="22"/>
      <c r="B2" s="106" t="s">
        <v>0</v>
      </c>
      <c r="C2" s="107"/>
      <c r="D2" s="106" t="s">
        <v>1</v>
      </c>
      <c r="E2" s="107"/>
      <c r="F2" s="107"/>
      <c r="G2" s="107"/>
      <c r="H2" s="108"/>
      <c r="I2" s="2" t="s">
        <v>2</v>
      </c>
      <c r="J2" s="3" t="s">
        <v>3</v>
      </c>
      <c r="K2" s="1"/>
    </row>
    <row r="3" spans="1:11" ht="20.25" customHeight="1" thickBot="1" x14ac:dyDescent="0.3">
      <c r="A3" s="23"/>
      <c r="B3" s="109" t="s">
        <v>4</v>
      </c>
      <c r="C3" s="110"/>
      <c r="D3" s="109"/>
      <c r="E3" s="110"/>
      <c r="F3" s="110"/>
      <c r="G3" s="110"/>
      <c r="H3" s="111"/>
      <c r="I3" s="27"/>
      <c r="J3" s="28"/>
      <c r="K3" s="1"/>
    </row>
    <row r="4" spans="1:11" ht="9" customHeight="1" x14ac:dyDescent="0.25">
      <c r="A4" s="112"/>
      <c r="B4" s="113"/>
      <c r="C4" s="113"/>
      <c r="D4" s="114"/>
      <c r="E4" s="114"/>
      <c r="F4" s="114"/>
      <c r="G4" s="114"/>
      <c r="H4" s="114"/>
      <c r="I4" s="113"/>
      <c r="J4" s="115"/>
      <c r="K4" s="1"/>
    </row>
    <row r="5" spans="1:11" ht="3" customHeight="1" x14ac:dyDescent="0.25">
      <c r="A5" s="116"/>
      <c r="B5" s="117"/>
      <c r="C5" s="117"/>
      <c r="D5" s="117"/>
      <c r="E5" s="117"/>
      <c r="F5" s="117"/>
      <c r="G5" s="117"/>
      <c r="H5" s="117"/>
      <c r="I5" s="117"/>
      <c r="J5" s="118"/>
      <c r="K5" s="1"/>
    </row>
    <row r="6" spans="1:11" ht="15.6" x14ac:dyDescent="0.3">
      <c r="A6" s="64" t="s">
        <v>5</v>
      </c>
      <c r="B6" s="65"/>
      <c r="C6" s="65"/>
      <c r="D6" s="65"/>
      <c r="E6" s="65"/>
      <c r="F6" s="65"/>
      <c r="G6" s="65"/>
      <c r="H6" s="65"/>
      <c r="I6" s="65"/>
      <c r="J6" s="66"/>
      <c r="K6" s="1"/>
    </row>
    <row r="7" spans="1:11" ht="15.6" x14ac:dyDescent="0.3">
      <c r="A7" s="74" t="s">
        <v>6</v>
      </c>
      <c r="B7" s="75"/>
      <c r="C7" s="75"/>
      <c r="D7" s="75"/>
      <c r="E7" s="75"/>
      <c r="F7" s="75"/>
      <c r="G7" s="75"/>
      <c r="H7" s="75"/>
      <c r="I7" s="75"/>
      <c r="J7" s="76"/>
      <c r="K7" s="1"/>
    </row>
    <row r="8" spans="1:11" x14ac:dyDescent="0.3">
      <c r="A8" s="4" t="s">
        <v>7</v>
      </c>
      <c r="B8" s="102" t="s">
        <v>62</v>
      </c>
      <c r="C8" s="102"/>
      <c r="D8" s="102"/>
      <c r="E8" s="102"/>
      <c r="F8" s="102"/>
      <c r="G8" s="102"/>
      <c r="H8" s="102"/>
      <c r="I8" s="102"/>
      <c r="J8" s="102"/>
      <c r="K8" s="1"/>
    </row>
    <row r="9" spans="1:11" ht="15" customHeight="1" x14ac:dyDescent="0.3">
      <c r="A9" s="24" t="s">
        <v>36</v>
      </c>
      <c r="B9" s="102" t="s">
        <v>63</v>
      </c>
      <c r="C9" s="102"/>
      <c r="D9" s="102"/>
      <c r="E9" s="102"/>
      <c r="F9" s="102"/>
      <c r="G9" s="102"/>
      <c r="H9" s="102"/>
      <c r="I9" s="102"/>
      <c r="J9" s="102"/>
      <c r="K9" s="1"/>
    </row>
    <row r="10" spans="1:11" ht="15" x14ac:dyDescent="0.25">
      <c r="A10" s="24" t="s">
        <v>37</v>
      </c>
      <c r="B10" s="102" t="s">
        <v>64</v>
      </c>
      <c r="C10" s="102"/>
      <c r="D10" s="102"/>
      <c r="E10" s="102"/>
      <c r="F10" s="102"/>
      <c r="G10" s="102"/>
      <c r="H10" s="102"/>
      <c r="I10" s="102"/>
      <c r="J10" s="102"/>
      <c r="K10" s="1"/>
    </row>
    <row r="11" spans="1:11" ht="31.5" customHeight="1" x14ac:dyDescent="0.3">
      <c r="A11" s="4" t="s">
        <v>8</v>
      </c>
      <c r="B11" s="98" t="s">
        <v>65</v>
      </c>
      <c r="C11" s="98"/>
      <c r="D11" s="98"/>
      <c r="E11" s="98"/>
      <c r="F11" s="98"/>
      <c r="G11" s="98"/>
      <c r="H11" s="98"/>
      <c r="I11" s="98"/>
      <c r="J11" s="98"/>
    </row>
    <row r="12" spans="1:11" ht="27.75" customHeight="1" x14ac:dyDescent="0.3">
      <c r="A12" s="4" t="s">
        <v>9</v>
      </c>
      <c r="B12" s="98" t="s">
        <v>66</v>
      </c>
      <c r="C12" s="98"/>
      <c r="D12" s="98"/>
      <c r="E12" s="98"/>
      <c r="F12" s="98"/>
      <c r="G12" s="98"/>
      <c r="H12" s="98"/>
      <c r="I12" s="98"/>
      <c r="J12" s="98"/>
    </row>
    <row r="13" spans="1:11" ht="15.6" x14ac:dyDescent="0.3">
      <c r="A13" s="64" t="s">
        <v>10</v>
      </c>
      <c r="B13" s="65"/>
      <c r="C13" s="65"/>
      <c r="D13" s="65"/>
      <c r="E13" s="65"/>
      <c r="F13" s="65"/>
      <c r="G13" s="65"/>
      <c r="H13" s="65"/>
      <c r="I13" s="65"/>
      <c r="J13" s="66"/>
    </row>
    <row r="14" spans="1:11" x14ac:dyDescent="0.3">
      <c r="A14" s="4" t="s">
        <v>11</v>
      </c>
      <c r="B14" s="25">
        <v>4</v>
      </c>
      <c r="C14" s="99" t="str">
        <f>IFERROR(VLOOKUP(B14,'[1]Validacion datos'!A2:B5,2,FALSE),"")</f>
        <v>DESARROLLO SOSTENIBLE</v>
      </c>
      <c r="D14" s="99"/>
      <c r="E14" s="99"/>
      <c r="F14" s="99"/>
      <c r="G14" s="99"/>
      <c r="H14" s="99"/>
      <c r="I14" s="99"/>
      <c r="J14" s="99"/>
    </row>
    <row r="15" spans="1:11" x14ac:dyDescent="0.3">
      <c r="A15" s="4" t="s">
        <v>12</v>
      </c>
      <c r="B15" s="7">
        <v>4.3</v>
      </c>
      <c r="C15" s="99" t="str">
        <f>IFERROR(VLOOKUP(B15,'[1]Validacion datos'!A8:B26,2,FALSE),"")</f>
        <v>Adecuada adaptación al cambio climático</v>
      </c>
      <c r="D15" s="99"/>
      <c r="E15" s="99"/>
      <c r="F15" s="99"/>
      <c r="G15" s="99"/>
      <c r="H15" s="99"/>
      <c r="I15" s="99"/>
      <c r="J15" s="99"/>
    </row>
    <row r="16" spans="1:11" ht="25.5" customHeight="1" x14ac:dyDescent="0.3">
      <c r="A16" s="4" t="s">
        <v>13</v>
      </c>
      <c r="B16" s="8" t="s">
        <v>78</v>
      </c>
      <c r="C16" s="99" t="str">
        <f>IFERROR(VLOOKUP(B16,'[1]Validacion datos'!D8:E64,2,FALSE),"")</f>
        <v>Reducir la vulnerabilidad, avanzar en la adaptación a los efectos del cambio climático y contribuir a la mitigación de sus causas</v>
      </c>
      <c r="D16" s="99"/>
      <c r="E16" s="99"/>
      <c r="F16" s="99"/>
      <c r="G16" s="99"/>
      <c r="H16" s="99"/>
      <c r="I16" s="99"/>
      <c r="J16" s="99"/>
    </row>
    <row r="17" spans="1:12" ht="15.6" x14ac:dyDescent="0.3">
      <c r="A17" s="64" t="s">
        <v>14</v>
      </c>
      <c r="B17" s="65"/>
      <c r="C17" s="65"/>
      <c r="D17" s="65"/>
      <c r="E17" s="65"/>
      <c r="F17" s="65"/>
      <c r="G17" s="65"/>
      <c r="H17" s="65"/>
      <c r="I17" s="65"/>
      <c r="J17" s="66"/>
    </row>
    <row r="18" spans="1:12" x14ac:dyDescent="0.3">
      <c r="A18" s="4" t="s">
        <v>15</v>
      </c>
      <c r="B18" s="119" t="s">
        <v>68</v>
      </c>
      <c r="C18" s="119"/>
      <c r="D18" s="119"/>
      <c r="E18" s="119"/>
      <c r="F18" s="119"/>
      <c r="G18" s="119"/>
      <c r="H18" s="119"/>
      <c r="I18" s="119"/>
      <c r="J18" s="120"/>
    </row>
    <row r="19" spans="1:12" ht="30" customHeight="1" x14ac:dyDescent="0.3">
      <c r="A19" s="9" t="s">
        <v>16</v>
      </c>
      <c r="B19" s="100" t="s">
        <v>69</v>
      </c>
      <c r="C19" s="100"/>
      <c r="D19" s="100"/>
      <c r="E19" s="100"/>
      <c r="F19" s="100"/>
      <c r="G19" s="100"/>
      <c r="H19" s="100"/>
      <c r="I19" s="100"/>
      <c r="J19" s="101"/>
    </row>
    <row r="20" spans="1:12" ht="15" x14ac:dyDescent="0.25">
      <c r="A20" s="9" t="s">
        <v>17</v>
      </c>
      <c r="B20" s="100" t="s">
        <v>70</v>
      </c>
      <c r="C20" s="100"/>
      <c r="D20" s="100"/>
      <c r="E20" s="100"/>
      <c r="F20" s="100"/>
      <c r="G20" s="100"/>
      <c r="H20" s="100"/>
      <c r="I20" s="100"/>
      <c r="J20" s="101"/>
    </row>
    <row r="21" spans="1:12" ht="32.4" customHeight="1" x14ac:dyDescent="0.3">
      <c r="A21" s="9" t="s">
        <v>38</v>
      </c>
      <c r="B21" s="100" t="s">
        <v>96</v>
      </c>
      <c r="C21" s="100"/>
      <c r="D21" s="100"/>
      <c r="E21" s="100"/>
      <c r="F21" s="100"/>
      <c r="G21" s="100"/>
      <c r="H21" s="100"/>
      <c r="I21" s="100"/>
      <c r="J21" s="101"/>
      <c r="K21" s="1"/>
    </row>
    <row r="22" spans="1:12" ht="15.6" x14ac:dyDescent="0.3">
      <c r="A22" s="64" t="s">
        <v>18</v>
      </c>
      <c r="B22" s="65"/>
      <c r="C22" s="65"/>
      <c r="D22" s="65"/>
      <c r="E22" s="65"/>
      <c r="F22" s="65"/>
      <c r="G22" s="65"/>
      <c r="H22" s="65"/>
      <c r="I22" s="65"/>
      <c r="J22" s="66"/>
    </row>
    <row r="23" spans="1:12" ht="15.6" x14ac:dyDescent="0.3">
      <c r="A23" s="74" t="s">
        <v>19</v>
      </c>
      <c r="B23" s="75"/>
      <c r="C23" s="75"/>
      <c r="D23" s="75"/>
      <c r="E23" s="75"/>
      <c r="F23" s="75"/>
      <c r="G23" s="75"/>
      <c r="H23" s="75"/>
      <c r="I23" s="75"/>
      <c r="J23" s="76"/>
      <c r="K23" s="1"/>
    </row>
    <row r="24" spans="1:12" ht="15" customHeight="1" x14ac:dyDescent="0.3">
      <c r="A24" s="80" t="s">
        <v>20</v>
      </c>
      <c r="B24" s="81"/>
      <c r="C24" s="82" t="s">
        <v>21</v>
      </c>
      <c r="D24" s="83"/>
      <c r="E24" s="83"/>
      <c r="F24" s="83" t="s">
        <v>22</v>
      </c>
      <c r="G24" s="83"/>
      <c r="H24" s="81"/>
      <c r="I24" s="82" t="s">
        <v>23</v>
      </c>
      <c r="J24" s="84"/>
    </row>
    <row r="25" spans="1:12" ht="15" x14ac:dyDescent="0.25">
      <c r="A25" s="121">
        <v>15000000</v>
      </c>
      <c r="B25" s="122"/>
      <c r="C25" s="123" cm="1">
        <f t="array" ref="C25">+Tabla13682[Financiera
(B)]</f>
        <v>15000000</v>
      </c>
      <c r="D25" s="124"/>
      <c r="E25" s="122"/>
      <c r="F25" s="123">
        <f>+Tabla13682[Financiera 
 (F)]+'[3]Trimestral E4 abr-jun 2025'!$F$25:$H$25</f>
        <v>11162500</v>
      </c>
      <c r="G25" s="124"/>
      <c r="H25" s="122"/>
      <c r="I25" s="125">
        <f>+IF(F25&gt;0,F25/C25,0)</f>
        <v>0.74416666666666664</v>
      </c>
      <c r="J25" s="126"/>
    </row>
    <row r="26" spans="1:12" ht="15.6" x14ac:dyDescent="0.3">
      <c r="A26" s="74" t="s">
        <v>24</v>
      </c>
      <c r="B26" s="75"/>
      <c r="C26" s="75"/>
      <c r="D26" s="75"/>
      <c r="E26" s="75"/>
      <c r="F26" s="75"/>
      <c r="G26" s="75"/>
      <c r="H26" s="75"/>
      <c r="I26" s="75"/>
      <c r="J26" s="76"/>
      <c r="K26" s="1"/>
    </row>
    <row r="27" spans="1:12" x14ac:dyDescent="0.3">
      <c r="A27" s="5"/>
      <c r="B27"/>
      <c r="C27" s="95" t="s">
        <v>49</v>
      </c>
      <c r="D27" s="96"/>
      <c r="E27" s="95" t="s">
        <v>92</v>
      </c>
      <c r="F27" s="96"/>
      <c r="G27" s="95" t="s">
        <v>93</v>
      </c>
      <c r="H27" s="95"/>
      <c r="I27" s="95" t="s">
        <v>25</v>
      </c>
      <c r="J27" s="97"/>
    </row>
    <row r="28" spans="1:12" ht="41.4" x14ac:dyDescent="0.3">
      <c r="A28" s="10" t="s">
        <v>26</v>
      </c>
      <c r="B28" s="11" t="s">
        <v>27</v>
      </c>
      <c r="C28" s="11" t="s">
        <v>39</v>
      </c>
      <c r="D28" s="11" t="s">
        <v>40</v>
      </c>
      <c r="E28" s="11" t="s">
        <v>43</v>
      </c>
      <c r="F28" s="11" t="s">
        <v>44</v>
      </c>
      <c r="G28" s="11" t="s">
        <v>45</v>
      </c>
      <c r="H28" s="11" t="s">
        <v>46</v>
      </c>
      <c r="I28" s="11" t="s">
        <v>47</v>
      </c>
      <c r="J28" s="12" t="s">
        <v>48</v>
      </c>
      <c r="K28" s="40" t="s">
        <v>81</v>
      </c>
      <c r="L28" s="40" t="s">
        <v>82</v>
      </c>
    </row>
    <row r="29" spans="1:12" ht="78" customHeight="1" x14ac:dyDescent="0.3">
      <c r="A29" s="13" t="s">
        <v>79</v>
      </c>
      <c r="B29" s="14" t="s">
        <v>80</v>
      </c>
      <c r="C29" s="15">
        <v>12</v>
      </c>
      <c r="D29" s="16">
        <v>15000000</v>
      </c>
      <c r="E29" s="47">
        <v>3</v>
      </c>
      <c r="F29" s="47">
        <v>3750000</v>
      </c>
      <c r="G29" s="48">
        <v>3</v>
      </c>
      <c r="H29" s="47">
        <v>3670000</v>
      </c>
      <c r="I29" s="18">
        <f>+Tabla13682[Física 
(E)]/Tabla13682[Física
(C)]</f>
        <v>1</v>
      </c>
      <c r="J29" s="19">
        <f>+Tabla13682[Financiera 
 (F)]/Tabla13682[Financiera
(D)]</f>
        <v>0.97866666666666668</v>
      </c>
      <c r="K29" s="39">
        <f>Tabla13682[[#This Row],[Física 
(E)]]/Tabla13682[[#This Row],[Física
(C)]]-1</f>
        <v>0</v>
      </c>
      <c r="L29" s="39">
        <f>Tabla13682[[#This Row],[Financiera 
 (F)]]/Tabla13682[[#This Row],[Financiera
(D)]]-1</f>
        <v>-2.1333333333333315E-2</v>
      </c>
    </row>
    <row r="30" spans="1:12" ht="18.75" customHeight="1" x14ac:dyDescent="0.3">
      <c r="A30" s="64" t="s">
        <v>28</v>
      </c>
      <c r="B30" s="65"/>
      <c r="C30" s="65"/>
      <c r="D30" s="65"/>
      <c r="E30" s="65"/>
      <c r="F30" s="65"/>
      <c r="G30" s="65"/>
      <c r="H30" s="65"/>
      <c r="I30" s="65"/>
      <c r="J30" s="66"/>
    </row>
    <row r="31" spans="1:12" ht="48.75" customHeight="1" x14ac:dyDescent="0.3">
      <c r="A31" s="74" t="s">
        <v>29</v>
      </c>
      <c r="B31" s="75"/>
      <c r="C31" s="75"/>
      <c r="D31" s="75"/>
      <c r="E31" s="75"/>
      <c r="F31" s="75"/>
      <c r="G31" s="75"/>
      <c r="H31" s="75"/>
      <c r="I31" s="75"/>
      <c r="J31" s="76"/>
    </row>
    <row r="32" spans="1:12" x14ac:dyDescent="0.3">
      <c r="A32" s="20" t="s">
        <v>30</v>
      </c>
      <c r="B32" s="100" t="str" cm="1">
        <f t="array" ref="B32">+Tabla13682[Producto]</f>
        <v>7788-Operadores aéreos participan en el plan de reducción de CO2 mediante la implementación de un esquema de compensaciones de emisiones</v>
      </c>
      <c r="C32" s="100"/>
      <c r="D32" s="100"/>
      <c r="E32" s="100"/>
      <c r="F32" s="100"/>
      <c r="G32" s="100"/>
      <c r="H32" s="100"/>
      <c r="I32" s="100"/>
      <c r="J32" s="101"/>
    </row>
    <row r="33" spans="1:11" x14ac:dyDescent="0.3">
      <c r="A33" s="20" t="s">
        <v>31</v>
      </c>
      <c r="B33" s="100" t="s">
        <v>87</v>
      </c>
      <c r="C33" s="100"/>
      <c r="D33" s="100"/>
      <c r="E33" s="100"/>
      <c r="F33" s="100"/>
      <c r="G33" s="100"/>
      <c r="H33" s="100"/>
      <c r="I33" s="100"/>
      <c r="J33" s="101"/>
    </row>
    <row r="34" spans="1:11" x14ac:dyDescent="0.3">
      <c r="A34" s="20" t="s">
        <v>32</v>
      </c>
      <c r="B34" s="127" t="s">
        <v>84</v>
      </c>
      <c r="C34" s="127"/>
      <c r="D34" s="127"/>
      <c r="E34" s="127"/>
      <c r="F34" s="127"/>
      <c r="G34" s="127"/>
      <c r="H34" s="127"/>
      <c r="I34" s="127"/>
      <c r="J34" s="128"/>
    </row>
    <row r="35" spans="1:11" ht="28.8" x14ac:dyDescent="0.3">
      <c r="A35" s="20" t="s">
        <v>33</v>
      </c>
      <c r="B35" s="127" t="s">
        <v>84</v>
      </c>
      <c r="C35" s="127"/>
      <c r="D35" s="127"/>
      <c r="E35" s="127"/>
      <c r="F35" s="127"/>
      <c r="G35" s="127"/>
      <c r="H35" s="127"/>
      <c r="I35" s="127"/>
      <c r="J35" s="128"/>
      <c r="K35" s="1"/>
    </row>
    <row r="36" spans="1:11" ht="27.75" customHeight="1" x14ac:dyDescent="0.3">
      <c r="A36" s="64" t="s">
        <v>34</v>
      </c>
      <c r="B36" s="65"/>
      <c r="C36" s="65"/>
      <c r="D36" s="65"/>
      <c r="E36" s="65"/>
      <c r="F36" s="65"/>
      <c r="G36" s="65"/>
      <c r="H36" s="65"/>
      <c r="I36" s="65"/>
      <c r="J36" s="66"/>
    </row>
    <row r="37" spans="1:11" ht="15.6" x14ac:dyDescent="0.3">
      <c r="A37" s="67" t="s">
        <v>35</v>
      </c>
      <c r="B37" s="68"/>
      <c r="C37" s="68"/>
      <c r="D37" s="68"/>
      <c r="E37" s="68"/>
      <c r="F37" s="68"/>
      <c r="G37" s="68"/>
      <c r="H37" s="68"/>
      <c r="I37" s="68"/>
      <c r="J37" s="69"/>
    </row>
    <row r="38" spans="1:11" ht="30.75" customHeight="1" x14ac:dyDescent="0.3">
      <c r="A38" s="70" t="s">
        <v>83</v>
      </c>
      <c r="B38" s="71"/>
      <c r="C38" s="71"/>
      <c r="D38" s="71"/>
      <c r="E38" s="71"/>
      <c r="F38" s="71"/>
      <c r="G38" s="71"/>
      <c r="H38" s="71"/>
      <c r="I38" s="71"/>
      <c r="J38" s="72"/>
    </row>
    <row r="39" spans="1:11" x14ac:dyDescent="0.3">
      <c r="A39" s="55"/>
      <c r="B39" s="55"/>
      <c r="C39" s="55"/>
      <c r="D39" s="55"/>
      <c r="E39" s="55"/>
      <c r="F39" s="55"/>
      <c r="G39" s="55"/>
      <c r="H39" s="55"/>
      <c r="I39" s="55"/>
      <c r="J39" s="55"/>
    </row>
    <row r="40" spans="1:11" x14ac:dyDescent="0.3">
      <c r="A40" s="73" t="s">
        <v>42</v>
      </c>
      <c r="B40" s="73"/>
      <c r="C40" s="73"/>
      <c r="D40" s="73"/>
      <c r="E40" s="73"/>
      <c r="F40" s="73"/>
      <c r="G40" s="73"/>
      <c r="H40" s="73"/>
      <c r="I40" s="73"/>
      <c r="J40" s="73"/>
    </row>
    <row r="41" spans="1:11" x14ac:dyDescent="0.3">
      <c r="A41" s="54"/>
      <c r="B41" s="54"/>
      <c r="C41" s="54"/>
      <c r="D41" s="54"/>
      <c r="E41" s="54"/>
      <c r="F41" s="54"/>
      <c r="G41" s="54"/>
      <c r="H41" s="54"/>
      <c r="I41" s="54"/>
      <c r="J41" s="54"/>
    </row>
    <row r="42" spans="1:11" x14ac:dyDescent="0.3">
      <c r="A42" s="29" t="s">
        <v>51</v>
      </c>
      <c r="B42" s="30">
        <f>+A25</f>
        <v>15000000</v>
      </c>
      <c r="C42" s="54"/>
      <c r="D42" s="54"/>
      <c r="E42" s="54"/>
      <c r="F42" s="54"/>
      <c r="G42"/>
      <c r="H42" s="54"/>
      <c r="I42" s="54"/>
      <c r="J42" s="54"/>
    </row>
    <row r="43" spans="1:11" x14ac:dyDescent="0.3">
      <c r="A43" s="29" t="s">
        <v>52</v>
      </c>
      <c r="B43" s="30">
        <f>+C25</f>
        <v>15000000</v>
      </c>
      <c r="G43" s="60" t="s">
        <v>94</v>
      </c>
      <c r="H43" s="60"/>
      <c r="I43" s="60"/>
      <c r="J43" s="60"/>
    </row>
    <row r="44" spans="1:11" x14ac:dyDescent="0.3">
      <c r="A44" s="29" t="s">
        <v>54</v>
      </c>
      <c r="B44" s="30">
        <f>+F25</f>
        <v>11162500</v>
      </c>
      <c r="G44" s="61" t="s">
        <v>95</v>
      </c>
      <c r="H44" s="61"/>
      <c r="I44" s="61"/>
      <c r="J44" s="61"/>
    </row>
    <row r="45" spans="1:11" x14ac:dyDescent="0.3">
      <c r="G45" s="61"/>
      <c r="H45" s="61"/>
      <c r="I45" s="61"/>
      <c r="J45" s="61"/>
    </row>
    <row r="46" spans="1:11" x14ac:dyDescent="0.3">
      <c r="A46" s="6" t="s">
        <v>99</v>
      </c>
      <c r="E46"/>
      <c r="F46"/>
      <c r="G46"/>
      <c r="H46"/>
      <c r="I46"/>
      <c r="J46"/>
      <c r="K46"/>
    </row>
    <row r="47" spans="1:11" x14ac:dyDescent="0.3">
      <c r="E47"/>
      <c r="F47"/>
      <c r="G47"/>
      <c r="H47"/>
      <c r="I47"/>
      <c r="J47"/>
      <c r="K47"/>
    </row>
  </sheetData>
  <mergeCells count="51">
    <mergeCell ref="G45:J45"/>
    <mergeCell ref="A31:J31"/>
    <mergeCell ref="B32:J32"/>
    <mergeCell ref="B33:J33"/>
    <mergeCell ref="B34:J34"/>
    <mergeCell ref="B35:J35"/>
    <mergeCell ref="A36:J36"/>
    <mergeCell ref="A37:J37"/>
    <mergeCell ref="A38:J38"/>
    <mergeCell ref="A40:J40"/>
    <mergeCell ref="G43:J43"/>
    <mergeCell ref="G44:J44"/>
    <mergeCell ref="A30:J30"/>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conditionalFormatting sqref="K29:L29">
    <cfRule type="cellIs" dxfId="32" priority="1" operator="notBetween">
      <formula>-0.05</formula>
      <formula>0.05</formula>
    </cfRule>
  </conditionalFormatting>
  <dataValidations count="16">
    <dataValidation allowBlank="1" showInputMessage="1" showErrorMessage="1" prompt="Presupuesto del programa" sqref="A25:C25 F25"/>
    <dataValidation allowBlank="1" showInputMessage="1" showErrorMessage="1" prompt="Nombre del producto" sqref="B32:J32"/>
    <dataValidation allowBlank="1" showInputMessage="1" showErrorMessage="1" prompt="Monto presupuestado para el producto" sqref="F28 E29:F29 D28:D29"/>
    <dataValidation allowBlank="1" showInputMessage="1" showErrorMessage="1" prompt="Meta anual del indicador" sqref="E28 C28:C29"/>
    <dataValidation allowBlank="1" showInputMessage="1" showErrorMessage="1" prompt="¿En qué consiste el programa?" sqref="B19:J19"/>
    <dataValidation allowBlank="1" showInputMessage="1" showErrorMessage="1" prompt="Oportunidades de mejora identificadas" sqref="A38:J39"/>
    <dataValidation allowBlank="1" showInputMessage="1" showErrorMessage="1" prompt="De existir desvío, explicar razones." sqref="B35:J35"/>
    <dataValidation allowBlank="1" showInputMessage="1" showErrorMessage="1" prompt="1. Describir lo plasmado en el presupuesto_x000a_2. Describir lo alcanzado en términos financieros y de producción " sqref="B34:J34"/>
    <dataValidation allowBlank="1" showInputMessage="1" showErrorMessage="1" prompt="¿En qué consiste el producto? su objetivo" sqref="B33:J33"/>
    <dataValidation allowBlank="1" showInputMessage="1" showErrorMessage="1" prompt="¿A quién va dirigido el programa?, ¿qué característica tiene esta población que requiere ser beneficiada?" sqref="B20:J20"/>
    <dataValidation allowBlank="1" showInputMessage="1" prompt="Nombre del capítulo" sqref="B8:J10"/>
    <dataValidation allowBlank="1" sqref="A8"/>
    <dataValidation allowBlank="1" showInputMessage="1" showErrorMessage="1" prompt="Monto ejecutado en el trimestre" sqref="H28:H29"/>
    <dataValidation allowBlank="1" showInputMessage="1" showErrorMessage="1" prompt="Meta alcanzada en el trimestre" sqref="G28:G29"/>
    <dataValidation allowBlank="1" showInputMessage="1" showErrorMessage="1" prompt="Nombre del indicador" sqref="B28:B29"/>
    <dataValidation allowBlank="1" showInputMessage="1" showErrorMessage="1" prompt="Nombre de cada producto" sqref="A28:A29"/>
  </dataValidations>
  <pageMargins left="0.7" right="0.7" top="0.75" bottom="0.75" header="0.3" footer="0.3"/>
  <pageSetup scale="63" fitToHeight="0"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6"/>
  <sheetViews>
    <sheetView view="pageBreakPreview" topLeftCell="A33" zoomScaleNormal="100" zoomScaleSheetLayoutView="100" workbookViewId="0">
      <selection activeCell="A42" sqref="A42:J42"/>
    </sheetView>
  </sheetViews>
  <sheetFormatPr baseColWidth="10" defaultColWidth="10.88671875" defaultRowHeight="14.4" x14ac:dyDescent="0.3"/>
  <cols>
    <col min="1" max="1" width="23" style="6" customWidth="1"/>
    <col min="2" max="2" width="16.109375" style="6" bestFit="1" customWidth="1"/>
    <col min="3" max="3" width="12.6640625" style="6" customWidth="1"/>
    <col min="4" max="4" width="13.6640625" style="6" bestFit="1" customWidth="1"/>
    <col min="5" max="7" width="12.6640625" style="6" customWidth="1"/>
    <col min="8" max="8" width="13.44140625" style="6" bestFit="1" customWidth="1"/>
    <col min="9" max="10" width="12.6640625" style="6" customWidth="1"/>
    <col min="11" max="11" width="10.88671875" style="6"/>
  </cols>
  <sheetData>
    <row r="1" spans="1:11" ht="21.6" thickBot="1" x14ac:dyDescent="0.35">
      <c r="A1" s="21"/>
      <c r="B1" s="103" t="s">
        <v>59</v>
      </c>
      <c r="C1" s="104"/>
      <c r="D1" s="104"/>
      <c r="E1" s="104"/>
      <c r="F1" s="104"/>
      <c r="G1" s="104"/>
      <c r="H1" s="104"/>
      <c r="I1" s="104"/>
      <c r="J1" s="105"/>
      <c r="K1" s="1"/>
    </row>
    <row r="2" spans="1:11" ht="21.6" thickBot="1" x14ac:dyDescent="0.35">
      <c r="A2" s="22"/>
      <c r="B2" s="106" t="s">
        <v>0</v>
      </c>
      <c r="C2" s="107"/>
      <c r="D2" s="106" t="s">
        <v>1</v>
      </c>
      <c r="E2" s="107"/>
      <c r="F2" s="107"/>
      <c r="G2" s="107"/>
      <c r="H2" s="108"/>
      <c r="I2" s="2" t="s">
        <v>2</v>
      </c>
      <c r="J2" s="3" t="s">
        <v>3</v>
      </c>
      <c r="K2" s="1"/>
    </row>
    <row r="3" spans="1:11" ht="20.25" customHeight="1" thickBot="1" x14ac:dyDescent="0.3">
      <c r="A3" s="23"/>
      <c r="B3" s="109" t="s">
        <v>4</v>
      </c>
      <c r="C3" s="110"/>
      <c r="D3" s="109"/>
      <c r="E3" s="110"/>
      <c r="F3" s="110"/>
      <c r="G3" s="110"/>
      <c r="H3" s="111"/>
      <c r="I3" s="27"/>
      <c r="J3" s="28"/>
      <c r="K3" s="1"/>
    </row>
    <row r="4" spans="1:11" ht="9" customHeight="1" x14ac:dyDescent="0.25">
      <c r="A4" s="112"/>
      <c r="B4" s="113"/>
      <c r="C4" s="113"/>
      <c r="D4" s="114"/>
      <c r="E4" s="114"/>
      <c r="F4" s="114"/>
      <c r="G4" s="114"/>
      <c r="H4" s="114"/>
      <c r="I4" s="113"/>
      <c r="J4" s="115"/>
      <c r="K4" s="1"/>
    </row>
    <row r="5" spans="1:11" ht="3" customHeight="1" x14ac:dyDescent="0.25">
      <c r="A5" s="116"/>
      <c r="B5" s="117"/>
      <c r="C5" s="117"/>
      <c r="D5" s="117"/>
      <c r="E5" s="117"/>
      <c r="F5" s="117"/>
      <c r="G5" s="117"/>
      <c r="H5" s="117"/>
      <c r="I5" s="117"/>
      <c r="J5" s="118"/>
      <c r="K5" s="1"/>
    </row>
    <row r="6" spans="1:11" ht="15.6" x14ac:dyDescent="0.3">
      <c r="A6" s="64" t="s">
        <v>5</v>
      </c>
      <c r="B6" s="65"/>
      <c r="C6" s="65"/>
      <c r="D6" s="65"/>
      <c r="E6" s="65"/>
      <c r="F6" s="65"/>
      <c r="G6" s="65"/>
      <c r="H6" s="65"/>
      <c r="I6" s="65"/>
      <c r="J6" s="66"/>
      <c r="K6" s="1"/>
    </row>
    <row r="7" spans="1:11" ht="15.6" x14ac:dyDescent="0.3">
      <c r="A7" s="74" t="s">
        <v>6</v>
      </c>
      <c r="B7" s="75"/>
      <c r="C7" s="75"/>
      <c r="D7" s="75"/>
      <c r="E7" s="75"/>
      <c r="F7" s="75"/>
      <c r="G7" s="75"/>
      <c r="H7" s="75"/>
      <c r="I7" s="75"/>
      <c r="J7" s="76"/>
      <c r="K7" s="1"/>
    </row>
    <row r="8" spans="1:11" x14ac:dyDescent="0.3">
      <c r="A8" s="4" t="s">
        <v>7</v>
      </c>
      <c r="B8" s="102" t="s">
        <v>62</v>
      </c>
      <c r="C8" s="102"/>
      <c r="D8" s="102"/>
      <c r="E8" s="102"/>
      <c r="F8" s="102"/>
      <c r="G8" s="102"/>
      <c r="H8" s="102"/>
      <c r="I8" s="102"/>
      <c r="J8" s="102"/>
      <c r="K8" s="1"/>
    </row>
    <row r="9" spans="1:11" ht="15" customHeight="1" x14ac:dyDescent="0.3">
      <c r="A9" s="24" t="s">
        <v>36</v>
      </c>
      <c r="B9" s="102" t="s">
        <v>63</v>
      </c>
      <c r="C9" s="102"/>
      <c r="D9" s="102"/>
      <c r="E9" s="102"/>
      <c r="F9" s="102"/>
      <c r="G9" s="102"/>
      <c r="H9" s="102"/>
      <c r="I9" s="102"/>
      <c r="J9" s="102"/>
      <c r="K9" s="1"/>
    </row>
    <row r="10" spans="1:11" ht="15" x14ac:dyDescent="0.25">
      <c r="A10" s="24" t="s">
        <v>37</v>
      </c>
      <c r="B10" s="102" t="s">
        <v>64</v>
      </c>
      <c r="C10" s="102"/>
      <c r="D10" s="102"/>
      <c r="E10" s="102"/>
      <c r="F10" s="102"/>
      <c r="G10" s="102"/>
      <c r="H10" s="102"/>
      <c r="I10" s="102"/>
      <c r="J10" s="102"/>
      <c r="K10" s="1"/>
    </row>
    <row r="11" spans="1:11" ht="31.5" customHeight="1" x14ac:dyDescent="0.3">
      <c r="A11" s="4" t="s">
        <v>8</v>
      </c>
      <c r="B11" s="98" t="s">
        <v>65</v>
      </c>
      <c r="C11" s="98"/>
      <c r="D11" s="98"/>
      <c r="E11" s="98"/>
      <c r="F11" s="98"/>
      <c r="G11" s="98"/>
      <c r="H11" s="98"/>
      <c r="I11" s="98"/>
      <c r="J11" s="98"/>
    </row>
    <row r="12" spans="1:11" ht="27.75" customHeight="1" x14ac:dyDescent="0.3">
      <c r="A12" s="4" t="s">
        <v>9</v>
      </c>
      <c r="B12" s="98" t="s">
        <v>66</v>
      </c>
      <c r="C12" s="98"/>
      <c r="D12" s="98"/>
      <c r="E12" s="98"/>
      <c r="F12" s="98"/>
      <c r="G12" s="98"/>
      <c r="H12" s="98"/>
      <c r="I12" s="98"/>
      <c r="J12" s="98"/>
    </row>
    <row r="13" spans="1:11" ht="15.6" x14ac:dyDescent="0.3">
      <c r="A13" s="64" t="s">
        <v>10</v>
      </c>
      <c r="B13" s="65"/>
      <c r="C13" s="65"/>
      <c r="D13" s="65"/>
      <c r="E13" s="65"/>
      <c r="F13" s="65"/>
      <c r="G13" s="65"/>
      <c r="H13" s="65"/>
      <c r="I13" s="65"/>
      <c r="J13" s="66"/>
    </row>
    <row r="14" spans="1:11" x14ac:dyDescent="0.3">
      <c r="A14" s="4" t="s">
        <v>11</v>
      </c>
      <c r="B14" s="25">
        <v>3</v>
      </c>
      <c r="C14" s="99" t="str">
        <f>IFERROR(VLOOKUP(B14,'[1]Validacion datos'!A2:B5,2,FALSE),"")</f>
        <v>DESARROLLO PRODUCTIVO</v>
      </c>
      <c r="D14" s="99"/>
      <c r="E14" s="99"/>
      <c r="F14" s="99"/>
      <c r="G14" s="99"/>
      <c r="H14" s="99"/>
      <c r="I14" s="99"/>
      <c r="J14" s="99"/>
    </row>
    <row r="15" spans="1:11" x14ac:dyDescent="0.3">
      <c r="A15" s="4" t="s">
        <v>12</v>
      </c>
      <c r="B15" s="7">
        <v>3.3</v>
      </c>
      <c r="C15" s="99" t="str">
        <f>IFERROR(VLOOKUP(B15,'[1]Validacion datos'!A8:B26,2,FALSE),"")</f>
        <v>Competitividad e innovavión en un ambiente favorable a la cooperación y la responsabilidad social</v>
      </c>
      <c r="D15" s="99"/>
      <c r="E15" s="99"/>
      <c r="F15" s="99"/>
      <c r="G15" s="99"/>
      <c r="H15" s="99"/>
      <c r="I15" s="99"/>
      <c r="J15" s="99"/>
    </row>
    <row r="16" spans="1:11" ht="25.5" customHeight="1" x14ac:dyDescent="0.3">
      <c r="A16" s="4" t="s">
        <v>13</v>
      </c>
      <c r="B16" s="8" t="s">
        <v>67</v>
      </c>
      <c r="C16" s="99"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99"/>
      <c r="E16" s="99"/>
      <c r="F16" s="99"/>
      <c r="G16" s="99"/>
      <c r="H16" s="99"/>
      <c r="I16" s="99"/>
      <c r="J16" s="99"/>
    </row>
    <row r="17" spans="1:11" ht="15.6" x14ac:dyDescent="0.3">
      <c r="A17" s="64" t="s">
        <v>14</v>
      </c>
      <c r="B17" s="65"/>
      <c r="C17" s="65"/>
      <c r="D17" s="65"/>
      <c r="E17" s="65"/>
      <c r="F17" s="65"/>
      <c r="G17" s="65"/>
      <c r="H17" s="65"/>
      <c r="I17" s="65"/>
      <c r="J17" s="66"/>
    </row>
    <row r="18" spans="1:11" x14ac:dyDescent="0.3">
      <c r="A18" s="4" t="s">
        <v>15</v>
      </c>
      <c r="B18" s="100" t="s">
        <v>68</v>
      </c>
      <c r="C18" s="100"/>
      <c r="D18" s="100"/>
      <c r="E18" s="100"/>
      <c r="F18" s="100"/>
      <c r="G18" s="100"/>
      <c r="H18" s="100"/>
      <c r="I18" s="100"/>
      <c r="J18" s="101"/>
    </row>
    <row r="19" spans="1:11" ht="30" customHeight="1" x14ac:dyDescent="0.3">
      <c r="A19" s="9" t="s">
        <v>16</v>
      </c>
      <c r="B19" s="100" t="s">
        <v>69</v>
      </c>
      <c r="C19" s="100"/>
      <c r="D19" s="100"/>
      <c r="E19" s="100"/>
      <c r="F19" s="100"/>
      <c r="G19" s="100"/>
      <c r="H19" s="100"/>
      <c r="I19" s="100"/>
      <c r="J19" s="101"/>
    </row>
    <row r="20" spans="1:11" ht="15" x14ac:dyDescent="0.25">
      <c r="A20" s="9" t="s">
        <v>17</v>
      </c>
      <c r="B20" s="100" t="s">
        <v>70</v>
      </c>
      <c r="C20" s="100"/>
      <c r="D20" s="100"/>
      <c r="E20" s="100"/>
      <c r="F20" s="100"/>
      <c r="G20" s="100"/>
      <c r="H20" s="100"/>
      <c r="I20" s="100"/>
      <c r="J20" s="101"/>
    </row>
    <row r="21" spans="1:11" ht="32.4" customHeight="1" x14ac:dyDescent="0.3">
      <c r="A21" s="9" t="s">
        <v>38</v>
      </c>
      <c r="B21" s="100" t="s">
        <v>71</v>
      </c>
      <c r="C21" s="100"/>
      <c r="D21" s="100"/>
      <c r="E21" s="100"/>
      <c r="F21" s="100"/>
      <c r="G21" s="100"/>
      <c r="H21" s="100"/>
      <c r="I21" s="100"/>
      <c r="J21" s="101"/>
      <c r="K21" s="1"/>
    </row>
    <row r="22" spans="1:11" ht="15.6" x14ac:dyDescent="0.3">
      <c r="A22" s="64" t="s">
        <v>18</v>
      </c>
      <c r="B22" s="65"/>
      <c r="C22" s="65"/>
      <c r="D22" s="65"/>
      <c r="E22" s="65"/>
      <c r="F22" s="65"/>
      <c r="G22" s="65"/>
      <c r="H22" s="65"/>
      <c r="I22" s="65"/>
      <c r="J22" s="66"/>
    </row>
    <row r="23" spans="1:11" ht="15.6" x14ac:dyDescent="0.3">
      <c r="A23" s="74" t="s">
        <v>19</v>
      </c>
      <c r="B23" s="75"/>
      <c r="C23" s="75"/>
      <c r="D23" s="75"/>
      <c r="E23" s="75"/>
      <c r="F23" s="75"/>
      <c r="G23" s="75"/>
      <c r="H23" s="75"/>
      <c r="I23" s="75"/>
      <c r="J23" s="76"/>
      <c r="K23" s="1"/>
    </row>
    <row r="24" spans="1:11" ht="15" customHeight="1" x14ac:dyDescent="0.3">
      <c r="A24" s="80" t="s">
        <v>20</v>
      </c>
      <c r="B24" s="81"/>
      <c r="C24" s="82" t="s">
        <v>21</v>
      </c>
      <c r="D24" s="83"/>
      <c r="E24" s="83"/>
      <c r="F24" s="83" t="s">
        <v>22</v>
      </c>
      <c r="G24" s="83"/>
      <c r="H24" s="81"/>
      <c r="I24" s="82" t="s">
        <v>23</v>
      </c>
      <c r="J24" s="84"/>
    </row>
    <row r="25" spans="1:11" ht="15" x14ac:dyDescent="0.25">
      <c r="A25" s="85">
        <v>253456268</v>
      </c>
      <c r="B25" s="86"/>
      <c r="C25" s="123">
        <v>333372759</v>
      </c>
      <c r="D25" s="124"/>
      <c r="E25" s="122"/>
      <c r="F25" s="123">
        <v>300848693.76999998</v>
      </c>
      <c r="G25" s="124"/>
      <c r="H25" s="122"/>
      <c r="I25" s="133">
        <f>+IF(F25&gt;0,F25/C25,0)</f>
        <v>0.9024393434917698</v>
      </c>
      <c r="J25" s="134"/>
    </row>
    <row r="26" spans="1:11" ht="15.6" x14ac:dyDescent="0.3">
      <c r="A26" s="74" t="s">
        <v>24</v>
      </c>
      <c r="B26" s="75"/>
      <c r="C26" s="75"/>
      <c r="D26" s="75"/>
      <c r="E26" s="75"/>
      <c r="F26" s="75"/>
      <c r="G26" s="75"/>
      <c r="H26" s="75"/>
      <c r="I26" s="75"/>
      <c r="J26" s="76"/>
      <c r="K26" s="1"/>
    </row>
    <row r="27" spans="1:11" x14ac:dyDescent="0.3">
      <c r="A27" s="5"/>
      <c r="B27"/>
      <c r="C27" s="95" t="s">
        <v>49</v>
      </c>
      <c r="D27" s="96"/>
      <c r="E27" s="95" t="s">
        <v>57</v>
      </c>
      <c r="F27" s="96"/>
      <c r="G27" s="95" t="s">
        <v>58</v>
      </c>
      <c r="H27" s="95"/>
      <c r="I27" s="95" t="s">
        <v>25</v>
      </c>
      <c r="J27" s="97"/>
    </row>
    <row r="28" spans="1:11" ht="41.4" x14ac:dyDescent="0.3">
      <c r="A28" s="10" t="s">
        <v>26</v>
      </c>
      <c r="B28" s="11" t="s">
        <v>27</v>
      </c>
      <c r="C28" s="11" t="s">
        <v>39</v>
      </c>
      <c r="D28" s="11" t="s">
        <v>40</v>
      </c>
      <c r="E28" s="11" t="s">
        <v>43</v>
      </c>
      <c r="F28" s="11" t="s">
        <v>44</v>
      </c>
      <c r="G28" s="11" t="s">
        <v>45</v>
      </c>
      <c r="H28" s="11" t="s">
        <v>46</v>
      </c>
      <c r="I28" s="11" t="s">
        <v>47</v>
      </c>
      <c r="J28" s="12" t="s">
        <v>48</v>
      </c>
    </row>
    <row r="29" spans="1:11" ht="45.9" customHeight="1" x14ac:dyDescent="0.3">
      <c r="A29" s="13" t="s">
        <v>72</v>
      </c>
      <c r="B29" s="14" t="s">
        <v>73</v>
      </c>
      <c r="C29" s="15">
        <v>6237</v>
      </c>
      <c r="D29" s="16">
        <v>86702456.989999995</v>
      </c>
      <c r="E29" s="16">
        <v>1454</v>
      </c>
      <c r="F29" s="16">
        <v>20212501.600000001</v>
      </c>
      <c r="G29" s="17">
        <v>1581</v>
      </c>
      <c r="H29" s="16">
        <v>20356235.07</v>
      </c>
      <c r="I29" s="18">
        <f>IF(G29&gt;0,G29/C29,0)</f>
        <v>0.25348725348725348</v>
      </c>
      <c r="J29" s="19">
        <f>IF(H29&gt;0,H29/D29,0)</f>
        <v>0.23478267833110922</v>
      </c>
    </row>
    <row r="30" spans="1:11" ht="55.5" customHeight="1" x14ac:dyDescent="0.3">
      <c r="A30" s="31" t="s">
        <v>74</v>
      </c>
      <c r="B30" s="32" t="s">
        <v>75</v>
      </c>
      <c r="C30" s="33">
        <v>13</v>
      </c>
      <c r="D30" s="38">
        <v>68799876.010000005</v>
      </c>
      <c r="E30" s="34"/>
      <c r="F30" s="34">
        <v>1587689.08</v>
      </c>
      <c r="G30" s="35"/>
      <c r="H30" s="34">
        <v>1180505.06</v>
      </c>
      <c r="I30" s="36">
        <f t="shared" ref="I30:J31" si="0">IF(G30&gt;0,G30/C30,0)</f>
        <v>0</v>
      </c>
      <c r="J30" s="37">
        <f t="shared" si="0"/>
        <v>1.7158534701841827E-2</v>
      </c>
    </row>
    <row r="31" spans="1:11" ht="66.900000000000006" customHeight="1" x14ac:dyDescent="0.3">
      <c r="A31" s="31" t="s">
        <v>76</v>
      </c>
      <c r="B31" s="32" t="s">
        <v>77</v>
      </c>
      <c r="C31" s="33">
        <v>222538</v>
      </c>
      <c r="D31" s="34">
        <v>811066532</v>
      </c>
      <c r="E31" s="34">
        <v>59396</v>
      </c>
      <c r="F31" s="34">
        <v>217474498.58000001</v>
      </c>
      <c r="G31" s="35">
        <v>57396</v>
      </c>
      <c r="H31" s="16">
        <v>216600161.96000001</v>
      </c>
      <c r="I31" s="36">
        <f t="shared" si="0"/>
        <v>0.25791550207155634</v>
      </c>
      <c r="J31" s="37">
        <f t="shared" si="0"/>
        <v>0.26705597310973744</v>
      </c>
    </row>
    <row r="32" spans="1:11" ht="18.75" customHeight="1" x14ac:dyDescent="0.3">
      <c r="A32" s="64" t="s">
        <v>28</v>
      </c>
      <c r="B32" s="65"/>
      <c r="C32" s="65"/>
      <c r="D32" s="65"/>
      <c r="E32" s="65"/>
      <c r="F32" s="65"/>
      <c r="G32" s="65"/>
      <c r="H32" s="65"/>
      <c r="I32" s="65"/>
      <c r="J32" s="66"/>
    </row>
    <row r="33" spans="1:11" ht="48.75" customHeight="1" x14ac:dyDescent="0.3">
      <c r="A33" s="74" t="s">
        <v>29</v>
      </c>
      <c r="B33" s="75"/>
      <c r="C33" s="75"/>
      <c r="D33" s="75"/>
      <c r="E33" s="75"/>
      <c r="F33" s="75"/>
      <c r="G33" s="75"/>
      <c r="H33" s="75"/>
      <c r="I33" s="75"/>
      <c r="J33" s="76"/>
    </row>
    <row r="34" spans="1:11" ht="64.5" customHeight="1" x14ac:dyDescent="0.3">
      <c r="A34" s="20" t="s">
        <v>30</v>
      </c>
      <c r="B34" s="127" t="s">
        <v>50</v>
      </c>
      <c r="C34" s="127"/>
      <c r="D34" s="127"/>
      <c r="E34" s="127"/>
      <c r="F34" s="127"/>
      <c r="G34" s="127"/>
      <c r="H34" s="127"/>
      <c r="I34" s="127"/>
      <c r="J34" s="128"/>
    </row>
    <row r="35" spans="1:11" ht="90" customHeight="1" x14ac:dyDescent="0.3">
      <c r="A35" s="20" t="s">
        <v>31</v>
      </c>
      <c r="B35" s="127" t="s">
        <v>56</v>
      </c>
      <c r="C35" s="127"/>
      <c r="D35" s="127"/>
      <c r="E35" s="127"/>
      <c r="F35" s="127"/>
      <c r="G35" s="127"/>
      <c r="H35" s="127"/>
      <c r="I35" s="127"/>
      <c r="J35" s="128"/>
    </row>
    <row r="36" spans="1:11" x14ac:dyDescent="0.3">
      <c r="A36" s="20" t="s">
        <v>32</v>
      </c>
      <c r="B36" s="127" t="s">
        <v>60</v>
      </c>
      <c r="C36" s="127"/>
      <c r="D36" s="127"/>
      <c r="E36" s="127"/>
      <c r="F36" s="127"/>
      <c r="G36" s="127"/>
      <c r="H36" s="127"/>
      <c r="I36" s="127"/>
      <c r="J36" s="128"/>
    </row>
    <row r="37" spans="1:11" ht="28.8" x14ac:dyDescent="0.3">
      <c r="A37" s="20" t="s">
        <v>33</v>
      </c>
      <c r="B37" s="129" t="s">
        <v>61</v>
      </c>
      <c r="C37" s="129"/>
      <c r="D37" s="129"/>
      <c r="E37" s="129"/>
      <c r="F37" s="129"/>
      <c r="G37" s="129"/>
      <c r="H37" s="129"/>
      <c r="I37" s="129"/>
      <c r="J37" s="130"/>
      <c r="K37" s="1"/>
    </row>
    <row r="38" spans="1:11" ht="27.75" customHeight="1" x14ac:dyDescent="0.25">
      <c r="A38" s="64" t="s">
        <v>34</v>
      </c>
      <c r="B38" s="65"/>
      <c r="C38" s="65"/>
      <c r="D38" s="65"/>
      <c r="E38" s="65"/>
      <c r="F38" s="65"/>
      <c r="G38" s="65"/>
      <c r="H38" s="65"/>
      <c r="I38" s="65"/>
      <c r="J38" s="66"/>
    </row>
    <row r="39" spans="1:11" ht="15.6" x14ac:dyDescent="0.3">
      <c r="A39" s="67" t="s">
        <v>35</v>
      </c>
      <c r="B39" s="68"/>
      <c r="C39" s="68"/>
      <c r="D39" s="68"/>
      <c r="E39" s="68"/>
      <c r="F39" s="68"/>
      <c r="G39" s="68"/>
      <c r="H39" s="68"/>
      <c r="I39" s="68"/>
      <c r="J39" s="69"/>
    </row>
    <row r="40" spans="1:11" ht="30.75" customHeight="1" x14ac:dyDescent="0.3">
      <c r="A40" s="70" t="s">
        <v>41</v>
      </c>
      <c r="B40" s="71"/>
      <c r="C40" s="71"/>
      <c r="D40" s="71"/>
      <c r="E40" s="71"/>
      <c r="F40" s="71"/>
      <c r="G40" s="71"/>
      <c r="H40" s="71"/>
      <c r="I40" s="71"/>
      <c r="J40" s="72"/>
    </row>
    <row r="41" spans="1:11" ht="15" x14ac:dyDescent="0.25">
      <c r="A41" s="26"/>
      <c r="B41" s="26"/>
      <c r="C41" s="26"/>
      <c r="D41" s="26"/>
      <c r="E41" s="26"/>
      <c r="F41" s="26"/>
      <c r="G41" s="26"/>
      <c r="H41" s="26"/>
      <c r="I41" s="26"/>
      <c r="J41" s="26"/>
    </row>
    <row r="42" spans="1:11" ht="15" x14ac:dyDescent="0.25">
      <c r="A42" s="73" t="s">
        <v>42</v>
      </c>
      <c r="B42" s="73"/>
      <c r="C42" s="73"/>
      <c r="D42" s="73"/>
      <c r="E42" s="73"/>
      <c r="F42" s="73"/>
      <c r="G42" s="73"/>
      <c r="H42" s="73"/>
      <c r="I42" s="73"/>
      <c r="J42" s="73"/>
    </row>
    <row r="44" spans="1:11" ht="15.75" thickBot="1" x14ac:dyDescent="0.3">
      <c r="A44" s="29" t="s">
        <v>51</v>
      </c>
      <c r="B44" s="30">
        <v>253456268</v>
      </c>
      <c r="G44" s="131"/>
      <c r="H44" s="131"/>
      <c r="I44" s="131"/>
    </row>
    <row r="45" spans="1:11" ht="15" x14ac:dyDescent="0.25">
      <c r="A45" s="29" t="s">
        <v>52</v>
      </c>
      <c r="B45" s="30">
        <v>333372759</v>
      </c>
      <c r="G45" s="132" t="s">
        <v>53</v>
      </c>
      <c r="H45" s="132"/>
      <c r="I45" s="132"/>
    </row>
    <row r="46" spans="1:11" x14ac:dyDescent="0.3">
      <c r="A46" s="29" t="s">
        <v>54</v>
      </c>
      <c r="B46" s="30">
        <v>321229381.91000003</v>
      </c>
      <c r="G46" s="61" t="s">
        <v>55</v>
      </c>
      <c r="H46" s="61"/>
      <c r="I46" s="61"/>
    </row>
  </sheetData>
  <mergeCells count="51">
    <mergeCell ref="B10:J10"/>
    <mergeCell ref="B1:J1"/>
    <mergeCell ref="B2:C2"/>
    <mergeCell ref="D2:H2"/>
    <mergeCell ref="B3:C3"/>
    <mergeCell ref="D3:H3"/>
    <mergeCell ref="A4:J4"/>
    <mergeCell ref="A5:J5"/>
    <mergeCell ref="A6:J6"/>
    <mergeCell ref="A7:J7"/>
    <mergeCell ref="B8:J8"/>
    <mergeCell ref="B9:J9"/>
    <mergeCell ref="A22:J22"/>
    <mergeCell ref="B11:J11"/>
    <mergeCell ref="B12:J12"/>
    <mergeCell ref="A13:J13"/>
    <mergeCell ref="C14:J14"/>
    <mergeCell ref="C15:J15"/>
    <mergeCell ref="C16:J16"/>
    <mergeCell ref="A17:J17"/>
    <mergeCell ref="B18:J18"/>
    <mergeCell ref="B19:J19"/>
    <mergeCell ref="B20:J20"/>
    <mergeCell ref="B21:J21"/>
    <mergeCell ref="A32:J32"/>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G46:I46"/>
    <mergeCell ref="A33:J33"/>
    <mergeCell ref="B34:J34"/>
    <mergeCell ref="B35:J35"/>
    <mergeCell ref="B36:J36"/>
    <mergeCell ref="B37:J37"/>
    <mergeCell ref="A38:J38"/>
    <mergeCell ref="A39:J39"/>
    <mergeCell ref="A40:J40"/>
    <mergeCell ref="A42:J42"/>
    <mergeCell ref="G44:I44"/>
    <mergeCell ref="G45:I45"/>
  </mergeCells>
  <dataValidations count="16">
    <dataValidation allowBlank="1" showInputMessage="1" showErrorMessage="1" prompt="Nombre de cada producto" sqref="A28:A31"/>
    <dataValidation allowBlank="1" showInputMessage="1" showErrorMessage="1" prompt="Nombre del indicador" sqref="B28:B31"/>
    <dataValidation allowBlank="1" showInputMessage="1" showErrorMessage="1" prompt="Meta alcanzada en el trimestre" sqref="G28:G31"/>
    <dataValidation allowBlank="1" showInputMessage="1" showErrorMessage="1" prompt="Monto ejecutado en el trimestre" sqref="H28:H31"/>
    <dataValidation allowBlank="1" sqref="A8"/>
    <dataValidation allowBlank="1" showInputMessage="1" prompt="Nombre del capítulo" sqref="B8:J10"/>
    <dataValidation allowBlank="1" showInputMessage="1" showErrorMessage="1" prompt="¿A quién va dirigido el programa?, ¿qué característica tiene esta población que requiere ser beneficiada?" sqref="B20:J20"/>
    <dataValidation allowBlank="1" showInputMessage="1" showErrorMessage="1" prompt="Nombre del producto" sqref="B34:J34"/>
    <dataValidation allowBlank="1" showInputMessage="1" showErrorMessage="1" prompt="¿En qué consiste el producto? su objetivo" sqref="B35:J35"/>
    <dataValidation allowBlank="1" showInputMessage="1" showErrorMessage="1" prompt="1. Describir lo plasmado en el presupuesto_x000a_2. Describir lo alcanzado en términos financieros y de producción " sqref="B36:J36"/>
    <dataValidation allowBlank="1" showInputMessage="1" showErrorMessage="1" prompt="De existir desvío, explicar razones." sqref="B37:J37"/>
    <dataValidation allowBlank="1" showInputMessage="1" showErrorMessage="1" prompt="Oportunidades de mejora identificadas" sqref="A40:J41"/>
    <dataValidation allowBlank="1" showInputMessage="1" showErrorMessage="1" prompt="Presupuesto del programa" sqref="A25:C25 F25"/>
    <dataValidation allowBlank="1" showInputMessage="1" showErrorMessage="1" prompt="¿En qué consiste el programa?" sqref="B19:J19"/>
    <dataValidation allowBlank="1" showInputMessage="1" showErrorMessage="1" prompt="Meta anual del indicador" sqref="E28 C28:C31"/>
    <dataValidation allowBlank="1" showInputMessage="1" showErrorMessage="1" prompt="Monto presupuestado para el producto" sqref="F28 E29:F31 D28:D31"/>
  </dataValidations>
  <pageMargins left="0.7" right="0.7" top="0.75" bottom="0.75" header="0.3" footer="0.3"/>
  <pageSetup scale="63" fitToHeight="0"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O8:Q17"/>
  <sheetViews>
    <sheetView workbookViewId="0">
      <selection activeCell="R20" sqref="R20"/>
    </sheetView>
  </sheetViews>
  <sheetFormatPr baseColWidth="10" defaultRowHeight="14.4" x14ac:dyDescent="0.3"/>
  <cols>
    <col min="15" max="15" width="21.44140625" customWidth="1"/>
  </cols>
  <sheetData>
    <row r="8" spans="15:17" x14ac:dyDescent="0.25">
      <c r="O8" s="56">
        <v>525793446.88999999</v>
      </c>
    </row>
    <row r="9" spans="15:17" x14ac:dyDescent="0.25">
      <c r="O9" s="56">
        <v>71438300.920000002</v>
      </c>
    </row>
    <row r="10" spans="15:17" x14ac:dyDescent="0.25">
      <c r="O10" s="56">
        <v>4215695.28</v>
      </c>
    </row>
    <row r="11" spans="15:17" x14ac:dyDescent="0.25">
      <c r="O11" s="56">
        <v>7492500</v>
      </c>
    </row>
    <row r="12" spans="15:17" x14ac:dyDescent="0.25">
      <c r="O12" s="56"/>
    </row>
    <row r="13" spans="15:17" x14ac:dyDescent="0.25">
      <c r="O13" s="56"/>
    </row>
    <row r="14" spans="15:17" x14ac:dyDescent="0.25">
      <c r="O14" s="56"/>
    </row>
    <row r="15" spans="15:17" x14ac:dyDescent="0.25">
      <c r="O15" s="56"/>
    </row>
    <row r="16" spans="15:17" x14ac:dyDescent="0.25">
      <c r="O16" s="56">
        <f>SUM(O8:O15)</f>
        <v>608939943.08999991</v>
      </c>
      <c r="Q16" s="56" t="e">
        <f>+O16-'Trimestral E 3 Jul-sept 2025'!F25:H25</f>
        <v>#VALUE!</v>
      </c>
    </row>
    <row r="17" spans="15:17" x14ac:dyDescent="0.25">
      <c r="O17" s="57">
        <v>608939943.11000001</v>
      </c>
      <c r="P17" s="57"/>
      <c r="Q17" s="57">
        <f>+O16-O17</f>
        <v>-2.0000100135803223E-2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5</vt:i4>
      </vt:variant>
    </vt:vector>
  </HeadingPairs>
  <TitlesOfParts>
    <vt:vector size="9" baseType="lpstr">
      <vt:lpstr>Trimestral E 3 Jul-sept 2025</vt:lpstr>
      <vt:lpstr>Trimestral E4 jul-sept 2025</vt:lpstr>
      <vt:lpstr>ejemplo</vt:lpstr>
      <vt:lpstr>Hoja1</vt:lpstr>
      <vt:lpstr>'Trimestral E 3 Jul-sept 2025'!Área_de_impresión</vt:lpstr>
      <vt:lpstr>'Trimestral E4 jul-sept 2025'!Área_de_impresión</vt:lpstr>
      <vt:lpstr>ejemplo!Print_Area</vt:lpstr>
      <vt:lpstr>'Trimestral E 3 Jul-sept 2025'!Print_Area</vt:lpstr>
      <vt:lpstr>'Trimestral E4 jul-sept 2025'!Print_Area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Nicole Espaillat A.</dc:creator>
  <cp:lastModifiedBy>Patricia Cueto</cp:lastModifiedBy>
  <cp:lastPrinted>2025-10-15T17:03:46Z</cp:lastPrinted>
  <dcterms:created xsi:type="dcterms:W3CDTF">2021-03-22T15:50:10Z</dcterms:created>
  <dcterms:modified xsi:type="dcterms:W3CDTF">2025-10-15T19:23:24Z</dcterms:modified>
</cp:coreProperties>
</file>