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SEPT 2025" sheetId="3" r:id="rId1"/>
  </sheets>
  <definedNames>
    <definedName name="_xlnm.Print_Area" localSheetId="0">'SEPT 2025'!$A$1:$S$118</definedName>
    <definedName name="_xlnm.Print_Titles" localSheetId="0">'SEPT 2025'!$3:$4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20" i="3"/>
  <c r="F46" i="3"/>
  <c r="F61" i="3"/>
  <c r="F62" i="3"/>
  <c r="F63" i="3"/>
  <c r="F64" i="3"/>
  <c r="F65" i="3"/>
  <c r="F66" i="3"/>
  <c r="F67" i="3"/>
  <c r="F68" i="3"/>
  <c r="F21" i="3"/>
  <c r="F28" i="3" l="1"/>
  <c r="O38" i="3" l="1"/>
  <c r="O70" i="3"/>
  <c r="F11" i="3"/>
  <c r="F10" i="3"/>
  <c r="E24" i="3" l="1"/>
  <c r="E16" i="3"/>
  <c r="M38" i="3" l="1"/>
  <c r="K38" i="3" l="1"/>
  <c r="L38" i="3"/>
  <c r="S46" i="3"/>
  <c r="J38" i="3" l="1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2" i="3"/>
  <c r="F23" i="3"/>
  <c r="F24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5" i="3"/>
  <c r="S44" i="3"/>
  <c r="S43" i="3"/>
  <c r="S42" i="3"/>
  <c r="S41" i="3"/>
  <c r="S40" i="3"/>
  <c r="F40" i="3"/>
  <c r="S39" i="3"/>
  <c r="R38" i="3"/>
  <c r="Q38" i="3"/>
  <c r="P38" i="3"/>
  <c r="N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4" i="3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<sst xmlns="http://schemas.openxmlformats.org/spreadsheetml/2006/main" count="176" uniqueCount="176">
  <si>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</si>
  <si>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</si>
  <si>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</si>
  <si>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</si>
  <si>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</si>
  <si>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</si>
  <si>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</si>
  <si>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</si>
  <si>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</si>
  <si>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</si>
  <si>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</si>
  <si>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</si>
  <si>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</si>
  <si>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</si>
  <si>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</si>
  <si>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</si>
  <si>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</si>
  <si>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</si>
  <si>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</si>
  <si>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</si>
  <si>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</si>
  <si>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</si>
  <si>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</si>
  <si>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</si>
  <si>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</si>
  <si>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</si>
  <si>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</si>
  <si>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</si>
  <si>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</si>
  <si>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</si>
  <si>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</si>
  <si>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</si>
  <si>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</si>
  <si>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</si>
  <si>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</si>
  <si>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</si>
  <si>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</si>
  <si>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</si>
  <si>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</si>
  <si>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</si>
  <si>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</si>
  <si>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</si>
  <si>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</si>
  <si>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</si>
  <si>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</si>
  <si>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</si>
  <si>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</si>
  <si>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</si>
  <si>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</si>
  <si>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</si>
  <si>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</si>
  <si>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</si>
  <si>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</si>
  <si>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</si>
  <si>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</si>
  <si>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</si>
  <si>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</si>
  <si>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</si>
  <si>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</si>
  <si>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</si>
  <si>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</si>
  <si>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</si>
  <si>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</si>
  <si>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</si>
  <si>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</si>
  <si>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</si>
  <si>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</si>
  <si>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</si>
  <si>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</si>
  <si>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</si>
  <si>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</si>
  <si>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</si>
  <si>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</si>
  <si>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</si>
  <si>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</si>
  <si>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</si>
  <si>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</si>
  <si>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</si>
  <si>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</si>
  <si>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</si>
  <si>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</si>
  <si>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</si>
  <si>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</si>
  <si>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</si>
  <si>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</si>
  <si>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</si>
  <si>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</si>
  <si>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</si>
  <si>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</si>
  <si>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</si>
  <si>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</si>
  <si>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</si>
  <si>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</si>
  <si>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</si>
  <si>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</si>
  <si>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</si>
  <si>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</si>
  <si>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</si>
  <si>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</si>
  <si>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</si>
  <si>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</si>
  <si>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</si>
  <si>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</si>
  <si>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</si>
  <si>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</si>
  <si>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</si>
  <si>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</si>
  <si>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</si>
  <si>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</si>
  <si>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</si>
  <si>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</si>
  <si>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</si>
  <si>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</si>
  <si>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</si>
  <si>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</si>
  <si>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</si>
  <si>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</si>
  <si>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</si>
  <si>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</si>
  <si>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</si>
  <si>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</si>
  <si>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</si>
  <si>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</si>
  <si>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</si>
  <si>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</si>
  <si>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</si>
  <si>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</si>
  <si>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</si>
  <si>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</si>
  <si>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</si>
  <si>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</si>
  <si>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</si>
  <si>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</si>
  <si>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</si>
  <si>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</si>
  <si>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</si>
  <si>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</si>
  <si>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</si>
  <si>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</si>
  <si>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</si>
  <si>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</si>
  <si>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</si>
  <si>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</si>
  <si>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</si>
  <si>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</si>
  <si>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</si>
  <si>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</si>
  <si>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</si>
  <si>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</si>
  <si>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</si>
  <si>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</si>
  <si>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</si>
  <si>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</si>
  <si>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</si>
  <si>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</si>
  <si>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</si>
  <si>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</si>
  <si>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</si>
  <si>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</si>
  <si>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</si>
  <si>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</si>
  <si>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</si>
  <si>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</si>
  <si>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</si>
  <si>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</si>
  <si>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</si>
  <si>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</si>
  <si>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</si>
  <si>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</si>
  <si>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</si>
  <si>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</si>
  <si>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</si>
  <si>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</si>
  <si>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>Nota:</t>
  </si>
  <si>
    <t>Dentro de la Partida Presupuestaria 2.6.5  Maquinaria, Otros Equipos y Herramientas RD$ 14,419,457.49, La cuenta Equipos de Comunicaciones y Señalamiento tiene una ejecución de RD$ 14,419,457.49 al 30 de  Septiembre del 2025.</t>
  </si>
  <si>
    <t>ANNY LISBET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</si>
</sst>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2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  <font>
      <b/>
      <sz val="28"/>
      <color rgb="FF000000"/>
      <name val="Calibri"/>
      <family val="2"/>
      <scheme val="minor"/>
    </font>
    <font>
      <b/>
      <sz val="27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7" fillId="0" borderId="0" xfId="0" applyFont="1"/>
    <xf numFmtId="164" fontId="15" fillId="0" borderId="0" xfId="0" applyNumberFormat="1" applyFont="1"/>
    <xf numFmtId="164" fontId="27" fillId="0" borderId="6" xfId="0" applyNumberFormat="1" applyFont="1" applyBorder="1" applyAlignment="1">
      <alignment horizontal="left" vertical="center" wrapText="1"/>
    </xf>
    <xf numFmtId="164" fontId="27" fillId="0" borderId="6" xfId="1" applyFont="1" applyBorder="1" applyAlignment="1">
      <alignment vertical="center"/>
    </xf>
    <xf numFmtId="164" fontId="27" fillId="0" borderId="6" xfId="1" applyFont="1" applyBorder="1" applyAlignment="1">
      <alignment horizontal="right" vertical="center"/>
    </xf>
    <xf numFmtId="164" fontId="15" fillId="0" borderId="6" xfId="1" applyFont="1" applyBorder="1" applyAlignment="1">
      <alignment vertical="center" wrapText="1"/>
    </xf>
    <xf numFmtId="4" fontId="28" fillId="0" borderId="0" xfId="0" applyNumberFormat="1" applyFont="1"/>
    <xf numFmtId="164" fontId="15" fillId="0" borderId="6" xfId="1" applyFont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5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164" fontId="27" fillId="3" borderId="6" xfId="1" applyFont="1" applyFill="1" applyBorder="1" applyAlignment="1">
      <alignment horizontal="center" vertical="center" wrapText="1"/>
    </xf>
    <xf numFmtId="164" fontId="27" fillId="3" borderId="6" xfId="1" applyFont="1" applyFill="1" applyBorder="1" applyAlignment="1">
      <alignment horizontal="right" vertical="center" wrapText="1"/>
    </xf>
    <xf numFmtId="164" fontId="27" fillId="0" borderId="6" xfId="1" applyFont="1" applyFill="1" applyBorder="1" applyAlignment="1">
      <alignment horizontal="center" vertical="center" wrapText="1"/>
    </xf>
    <xf numFmtId="164" fontId="27" fillId="0" borderId="6" xfId="1" applyFont="1" applyFill="1" applyBorder="1" applyAlignment="1">
      <alignment horizontal="right" vertical="center" wrapText="1"/>
    </xf>
    <xf numFmtId="164" fontId="27" fillId="2" borderId="2" xfId="1" applyFont="1" applyFill="1" applyBorder="1" applyAlignment="1">
      <alignment horizontal="center" vertical="center" wrapText="1"/>
    </xf>
    <xf numFmtId="164" fontId="27" fillId="2" borderId="2" xfId="1" applyFont="1" applyFill="1" applyBorder="1" applyAlignment="1">
      <alignment horizontal="right" vertical="center" wrapText="1"/>
    </xf>
    <xf numFmtId="0" fontId="30" fillId="0" borderId="0" xfId="0" applyFont="1"/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/>
    <xf numFmtId="0" fontId="31" fillId="0" borderId="0" xfId="0" applyFont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30/09/202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3</xdr:col>
      <xdr:colOff>1760780</xdr:colOff>
      <xdr:row>108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121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25</xdr:col>
      <xdr:colOff>176024</xdr:colOff>
      <xdr:row>108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3"/>
  <sheetViews>
    <sheetView showGridLines="0" tabSelected="1" view="pageBreakPreview" zoomScaleNormal="85" zoomScaleSheetLayoutView="100" workbookViewId="0">
      <selection activeCell="F1" sqref="F1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57.7109375" style="3" customWidth="1"/>
    <col min="4" max="4" width="39.140625" style="2" customWidth="1"/>
    <col min="5" max="5" width="39.28515625" style="2" hidden="1" customWidth="1"/>
    <col min="6" max="6" width="38.28515625" style="2" customWidth="1"/>
    <col min="7" max="7" width="39" style="2" customWidth="1"/>
    <col min="8" max="8" width="39.140625" style="2" customWidth="1"/>
    <col min="9" max="9" width="37.7109375" style="2" customWidth="1"/>
    <col min="10" max="10" width="39.140625" style="2" customWidth="1"/>
    <col min="11" max="11" width="0.140625" style="2" customWidth="1"/>
    <col min="12" max="16" width="39.140625" style="2" customWidth="1"/>
    <col min="17" max="17" width="39.140625" style="4" customWidth="1"/>
    <col min="18" max="18" width="32.5703125" style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80"/>
      <c r="L1" s="109" t="s">
        <v>0</v>
      </c>
      <c r="M1" s="109"/>
      <c r="N1" s="109"/>
      <c r="O1" s="109"/>
      <c r="Q1" s="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10" t="s">
        <v>1</v>
      </c>
      <c r="B3" s="110"/>
      <c r="C3" s="110"/>
      <c r="D3" s="117" t="s">
        <v>2</v>
      </c>
      <c r="E3" s="117" t="s">
        <v>3</v>
      </c>
      <c r="F3" s="117" t="s">
        <v>172</v>
      </c>
      <c r="G3" s="110" t="s">
        <v>4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AW3" s="1"/>
    </row>
    <row r="4" spans="1:53" s="1" customFormat="1" ht="46.5" customHeight="1">
      <c r="A4" s="110"/>
      <c r="B4" s="110"/>
      <c r="C4" s="110"/>
      <c r="D4" s="118"/>
      <c r="E4" s="118"/>
      <c r="F4" s="118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75" t="s">
        <v>19</v>
      </c>
      <c r="D5" s="83"/>
      <c r="E5" s="83"/>
      <c r="F5" s="83"/>
      <c r="G5" s="83"/>
      <c r="H5" s="83"/>
      <c r="I5" s="83"/>
      <c r="J5" s="83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5" t="s">
        <v>21</v>
      </c>
      <c r="D6" s="84">
        <f>SUM(D8:D12)</f>
        <v>4479638843.1899996</v>
      </c>
      <c r="E6" s="84">
        <f>SUM(E8:E12)</f>
        <v>11000000</v>
      </c>
      <c r="F6" s="84">
        <f>SUM(F8:F12)</f>
        <v>4490638843.1899996</v>
      </c>
      <c r="G6" s="84">
        <f>+G8+G9+G10+G11+G12</f>
        <v>234931663.29999998</v>
      </c>
      <c r="H6" s="85">
        <f t="shared" ref="H6:O6" si="0">H8+H9+H10+H11+H12</f>
        <v>244789305.91999999</v>
      </c>
      <c r="I6" s="85">
        <f t="shared" si="0"/>
        <v>240378531.53999999</v>
      </c>
      <c r="J6" s="85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420519296.67999995</v>
      </c>
      <c r="N6" s="17">
        <f t="shared" si="0"/>
        <v>297888631.06999999</v>
      </c>
      <c r="O6" s="17">
        <f t="shared" si="0"/>
        <v>267620147.75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2507115481.9900002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5"/>
      <c r="D7" s="84"/>
      <c r="E7" s="84"/>
      <c r="F7" s="84"/>
      <c r="G7" s="84"/>
      <c r="H7" s="85"/>
      <c r="I7" s="85"/>
      <c r="J7" s="85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6" t="s">
        <v>23</v>
      </c>
      <c r="D8" s="86">
        <v>2546267291.1300001</v>
      </c>
      <c r="E8" s="87">
        <v>5000000</v>
      </c>
      <c r="F8" s="86">
        <f>+D8+E8</f>
        <v>2551267291.1300001</v>
      </c>
      <c r="G8" s="88">
        <v>177553640.72999999</v>
      </c>
      <c r="H8" s="88">
        <v>174020402.75</v>
      </c>
      <c r="I8" s="88">
        <v>173499566.09999999</v>
      </c>
      <c r="J8" s="88">
        <v>179070862.28999999</v>
      </c>
      <c r="K8" s="19">
        <v>175226466.91999999</v>
      </c>
      <c r="L8" s="19">
        <v>177115735.90000001</v>
      </c>
      <c r="M8" s="19">
        <v>175309251.19999999</v>
      </c>
      <c r="N8" s="19">
        <v>179717986.62</v>
      </c>
      <c r="O8" s="19">
        <v>176579045.62</v>
      </c>
      <c r="P8" s="19">
        <v>0</v>
      </c>
      <c r="Q8" s="19">
        <v>0</v>
      </c>
      <c r="R8" s="19">
        <v>0</v>
      </c>
      <c r="S8" s="31">
        <f>SUM(G8:R8)</f>
        <v>1588092958.1299996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6" t="s">
        <v>25</v>
      </c>
      <c r="D9" s="86">
        <v>1580174136.24</v>
      </c>
      <c r="E9" s="87">
        <v>-34000000</v>
      </c>
      <c r="F9" s="86">
        <f>+D9+E9</f>
        <v>1546174136.24</v>
      </c>
      <c r="G9" s="88">
        <v>31651180.699999999</v>
      </c>
      <c r="H9" s="88">
        <v>45040087.829999998</v>
      </c>
      <c r="I9" s="88">
        <v>41243017.909999996</v>
      </c>
      <c r="J9" s="88">
        <v>125144624.75</v>
      </c>
      <c r="K9" s="19">
        <v>38922639.560000002</v>
      </c>
      <c r="L9" s="19">
        <v>27712600.100000001</v>
      </c>
      <c r="M9" s="19">
        <v>219188983.94999999</v>
      </c>
      <c r="N9" s="19">
        <v>64361714.789999999</v>
      </c>
      <c r="O9" s="19">
        <v>57042800.039999999</v>
      </c>
      <c r="P9" s="19">
        <v>0</v>
      </c>
      <c r="Q9" s="19">
        <v>0</v>
      </c>
      <c r="R9" s="19">
        <v>0</v>
      </c>
      <c r="S9" s="31">
        <f>SUM(G9:R9)</f>
        <v>650307649.63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>
      <c r="A10" s="14"/>
      <c r="B10" s="18" t="s">
        <v>26</v>
      </c>
      <c r="C10" s="76" t="s">
        <v>27</v>
      </c>
      <c r="D10" s="86">
        <v>0</v>
      </c>
      <c r="E10" s="87">
        <v>0</v>
      </c>
      <c r="F10" s="86">
        <f>+D10+E10</f>
        <v>0</v>
      </c>
      <c r="G10" s="88">
        <v>0</v>
      </c>
      <c r="H10" s="88">
        <v>0</v>
      </c>
      <c r="I10" s="88">
        <v>0</v>
      </c>
      <c r="J10" s="8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>
      <c r="A11" s="14"/>
      <c r="B11" s="18" t="s">
        <v>28</v>
      </c>
      <c r="C11" s="76" t="s">
        <v>29</v>
      </c>
      <c r="D11" s="86">
        <v>0</v>
      </c>
      <c r="E11" s="87">
        <v>40000000</v>
      </c>
      <c r="F11" s="86">
        <f>+D11+E11</f>
        <v>40000000</v>
      </c>
      <c r="G11" s="88">
        <v>0</v>
      </c>
      <c r="H11" s="88">
        <v>0</v>
      </c>
      <c r="I11" s="88">
        <v>0</v>
      </c>
      <c r="J11" s="88">
        <v>0</v>
      </c>
      <c r="K11" s="19">
        <v>0</v>
      </c>
      <c r="L11" s="19">
        <v>0</v>
      </c>
      <c r="M11" s="19">
        <v>0</v>
      </c>
      <c r="N11" s="19">
        <v>27740000</v>
      </c>
      <c r="O11" s="19">
        <v>7940000</v>
      </c>
      <c r="P11" s="19">
        <v>0</v>
      </c>
      <c r="Q11" s="19">
        <v>0</v>
      </c>
      <c r="R11" s="19">
        <v>0</v>
      </c>
      <c r="S11" s="31">
        <f t="shared" si="3"/>
        <v>35680000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>
      <c r="A12" s="14"/>
      <c r="B12" s="18" t="s">
        <v>30</v>
      </c>
      <c r="C12" s="76" t="s">
        <v>31</v>
      </c>
      <c r="D12" s="86">
        <v>353197415.81999999</v>
      </c>
      <c r="E12" s="87">
        <v>0</v>
      </c>
      <c r="F12" s="86">
        <f>+D12+E12</f>
        <v>353197415.81999999</v>
      </c>
      <c r="G12" s="88">
        <v>25726841.870000001</v>
      </c>
      <c r="H12" s="88">
        <v>25728815.34</v>
      </c>
      <c r="I12" s="88">
        <v>25635947.530000001</v>
      </c>
      <c r="J12" s="88">
        <v>25649117.010000002</v>
      </c>
      <c r="K12" s="19">
        <v>26078132.899999999</v>
      </c>
      <c r="L12" s="19">
        <v>26067726.300000001</v>
      </c>
      <c r="M12" s="19">
        <v>26021061.530000001</v>
      </c>
      <c r="N12" s="19">
        <v>26068929.66</v>
      </c>
      <c r="O12" s="19">
        <v>26058302.09</v>
      </c>
      <c r="P12" s="19">
        <v>0</v>
      </c>
      <c r="Q12" s="19">
        <v>0</v>
      </c>
      <c r="R12" s="19">
        <v>0</v>
      </c>
      <c r="S12" s="31">
        <f t="shared" si="3"/>
        <v>233034874.23000002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6"/>
      <c r="D13" s="86"/>
      <c r="E13" s="87"/>
      <c r="F13" s="86"/>
      <c r="G13" s="86"/>
      <c r="H13" s="88"/>
      <c r="I13" s="88"/>
      <c r="J13" s="88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>
      <c r="A14" s="8" t="s">
        <v>32</v>
      </c>
      <c r="B14" s="15"/>
      <c r="C14" s="75" t="s">
        <v>33</v>
      </c>
      <c r="D14" s="89">
        <f>SUM(D16:D24)</f>
        <v>1052010688.11</v>
      </c>
      <c r="E14" s="89">
        <f>SUM(E16:E24)</f>
        <v>10850000</v>
      </c>
      <c r="F14" s="89">
        <f>SUM(F16:F24)</f>
        <v>1062860688.11</v>
      </c>
      <c r="G14" s="89">
        <f>+G16+G17+G18+G19+G20+G21+G22+G23+G24</f>
        <v>41707745.210000001</v>
      </c>
      <c r="H14" s="90">
        <f t="shared" ref="H14:O14" si="4">H16+H17+H18+H19+H20+H21+H22+H23+H24</f>
        <v>68945827.799999997</v>
      </c>
      <c r="I14" s="90">
        <f t="shared" si="4"/>
        <v>48906825.530000001</v>
      </c>
      <c r="J14" s="90">
        <f t="shared" si="4"/>
        <v>40977555.350000001</v>
      </c>
      <c r="K14" s="20">
        <f t="shared" si="4"/>
        <v>42430336.359999999</v>
      </c>
      <c r="L14" s="20">
        <f t="shared" si="4"/>
        <v>56580884.950000003</v>
      </c>
      <c r="M14" s="20">
        <f t="shared" si="4"/>
        <v>44031720.609999999</v>
      </c>
      <c r="N14" s="20">
        <f t="shared" si="4"/>
        <v>64255995.470000006</v>
      </c>
      <c r="O14" s="20">
        <f t="shared" si="4"/>
        <v>100729291.93999998</v>
      </c>
      <c r="P14" s="20">
        <f t="shared" ref="P14:Q14" si="5">P16+P17+P18+P19+P20+P21+P22+P23+P24</f>
        <v>0</v>
      </c>
      <c r="Q14" s="20">
        <f t="shared" si="5"/>
        <v>0</v>
      </c>
      <c r="R14" s="20">
        <f t="shared" ref="R14" si="6">R16+R17+R18+R19+R20+R21+R22+R23+R24</f>
        <v>0</v>
      </c>
      <c r="S14" s="16">
        <f>SUM(G14:R14)</f>
        <v>508566183.22000003</v>
      </c>
      <c r="T14" s="32"/>
      <c r="U14"/>
      <c r="V14"/>
      <c r="W14" s="29"/>
      <c r="X14" s="30"/>
      <c r="Z14" s="111"/>
      <c r="AA14" s="112"/>
      <c r="AB14" s="112"/>
      <c r="AC14" s="112"/>
      <c r="AW14" s="1"/>
      <c r="AX14" s="1"/>
      <c r="AY14" s="1"/>
      <c r="AZ14" s="1"/>
      <c r="BA14" s="1"/>
    </row>
    <row r="15" spans="1:53">
      <c r="A15" s="14"/>
      <c r="B15" s="15"/>
      <c r="C15" s="75"/>
      <c r="D15" s="89"/>
      <c r="E15" s="89"/>
      <c r="F15" s="89"/>
      <c r="G15" s="89"/>
      <c r="H15" s="90"/>
      <c r="I15" s="90"/>
      <c r="J15" s="90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6" t="s">
        <v>35</v>
      </c>
      <c r="D16" s="86">
        <v>92674308</v>
      </c>
      <c r="E16" s="87">
        <f>500000</f>
        <v>500000</v>
      </c>
      <c r="F16" s="86">
        <f t="shared" ref="F16:F24" si="7">+D16+E16</f>
        <v>93174308</v>
      </c>
      <c r="G16" s="88">
        <v>4076200.55</v>
      </c>
      <c r="H16" s="88">
        <v>19412810.149999999</v>
      </c>
      <c r="I16" s="88">
        <v>4395315.07</v>
      </c>
      <c r="J16" s="88">
        <v>3420177.3</v>
      </c>
      <c r="K16" s="19">
        <v>4438439.58</v>
      </c>
      <c r="L16" s="19">
        <v>4110386.12</v>
      </c>
      <c r="M16" s="19">
        <v>4566916.8099999996</v>
      </c>
      <c r="N16" s="19">
        <v>3392899.6</v>
      </c>
      <c r="O16" s="19">
        <v>44617156.93</v>
      </c>
      <c r="P16" s="19"/>
      <c r="Q16" s="19"/>
      <c r="R16" s="19"/>
      <c r="S16" s="31">
        <f>SUM(G16:R16)</f>
        <v>92430302.109999999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6" t="s">
        <v>37</v>
      </c>
      <c r="D17" s="86">
        <v>37649000</v>
      </c>
      <c r="E17" s="87">
        <v>0</v>
      </c>
      <c r="F17" s="86">
        <f t="shared" si="7"/>
        <v>37649000</v>
      </c>
      <c r="G17" s="88">
        <v>1460172.12</v>
      </c>
      <c r="H17" s="88">
        <v>2016134.5</v>
      </c>
      <c r="I17" s="88">
        <v>1024102.94</v>
      </c>
      <c r="J17" s="88">
        <v>1722045.05</v>
      </c>
      <c r="K17" s="19">
        <v>706400</v>
      </c>
      <c r="L17" s="19">
        <v>1196384.98</v>
      </c>
      <c r="M17" s="19">
        <v>1613444.6</v>
      </c>
      <c r="N17" s="19">
        <v>1824011.14</v>
      </c>
      <c r="O17" s="19">
        <v>2418348.7999999998</v>
      </c>
      <c r="P17" s="19"/>
      <c r="Q17" s="19"/>
      <c r="R17" s="19"/>
      <c r="S17" s="31">
        <f t="shared" ref="S17:S24" si="8">SUM(G17:R17)</f>
        <v>13981044.129999999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6" t="s">
        <v>39</v>
      </c>
      <c r="D18" s="86">
        <v>95000000</v>
      </c>
      <c r="E18" s="87">
        <v>0</v>
      </c>
      <c r="F18" s="86">
        <f t="shared" si="7"/>
        <v>95000000</v>
      </c>
      <c r="G18" s="88">
        <v>5946528.04</v>
      </c>
      <c r="H18" s="88">
        <v>4104729.68</v>
      </c>
      <c r="I18" s="88">
        <v>3040493.25</v>
      </c>
      <c r="J18" s="88">
        <v>4508865.5</v>
      </c>
      <c r="K18" s="19">
        <v>5813849.25</v>
      </c>
      <c r="L18" s="19">
        <v>13883008.48</v>
      </c>
      <c r="M18" s="19">
        <v>6772998</v>
      </c>
      <c r="N18" s="19">
        <v>5807335.2400000002</v>
      </c>
      <c r="O18" s="19">
        <v>13731840.119999999</v>
      </c>
      <c r="P18" s="19"/>
      <c r="Q18" s="19"/>
      <c r="R18" s="19"/>
      <c r="S18" s="31">
        <f t="shared" si="8"/>
        <v>63609647.560000002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6" t="s">
        <v>41</v>
      </c>
      <c r="D19" s="86">
        <v>67420000</v>
      </c>
      <c r="E19" s="87">
        <v>0</v>
      </c>
      <c r="F19" s="86">
        <f t="shared" si="7"/>
        <v>67420000</v>
      </c>
      <c r="G19" s="88">
        <v>38993</v>
      </c>
      <c r="H19" s="88">
        <v>6006828.6200000001</v>
      </c>
      <c r="I19" s="88">
        <v>2364073.7999999998</v>
      </c>
      <c r="J19" s="88">
        <v>2209145.27</v>
      </c>
      <c r="K19" s="19">
        <v>655138.88</v>
      </c>
      <c r="L19" s="19">
        <v>4254360.5199999996</v>
      </c>
      <c r="M19" s="19">
        <v>3767134.99</v>
      </c>
      <c r="N19" s="19">
        <v>4502083.84</v>
      </c>
      <c r="O19" s="19">
        <v>814292.41</v>
      </c>
      <c r="P19" s="19"/>
      <c r="Q19" s="19"/>
      <c r="R19" s="19"/>
      <c r="S19" s="31">
        <f t="shared" si="8"/>
        <v>24612051.329999998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6" t="s">
        <v>43</v>
      </c>
      <c r="D20" s="86">
        <v>130501268.8</v>
      </c>
      <c r="E20" s="87">
        <v>2350000</v>
      </c>
      <c r="F20" s="86">
        <f t="shared" si="7"/>
        <v>132851268.8</v>
      </c>
      <c r="G20" s="88">
        <v>724506.31</v>
      </c>
      <c r="H20" s="88">
        <v>4018013.56</v>
      </c>
      <c r="I20" s="88">
        <v>3282030.94</v>
      </c>
      <c r="J20" s="88">
        <v>7095412.8700000001</v>
      </c>
      <c r="K20" s="19">
        <v>11304580.289999999</v>
      </c>
      <c r="L20" s="19">
        <v>1290482.45</v>
      </c>
      <c r="M20" s="19">
        <v>2935585.69</v>
      </c>
      <c r="N20" s="19">
        <v>3647122.09</v>
      </c>
      <c r="O20" s="19">
        <v>5858197.9400000004</v>
      </c>
      <c r="P20" s="19"/>
      <c r="Q20" s="19"/>
      <c r="R20" s="19"/>
      <c r="S20" s="31">
        <f t="shared" si="8"/>
        <v>40155932.140000001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6" t="s">
        <v>45</v>
      </c>
      <c r="D21" s="86">
        <v>190308711.31</v>
      </c>
      <c r="E21" s="87"/>
      <c r="F21" s="86">
        <f t="shared" si="7"/>
        <v>190308711.31</v>
      </c>
      <c r="G21" s="88">
        <v>10611718.58</v>
      </c>
      <c r="H21" s="88">
        <v>8472655.0600000005</v>
      </c>
      <c r="I21" s="88">
        <v>13328515</v>
      </c>
      <c r="J21" s="88">
        <v>11334932.060000001</v>
      </c>
      <c r="K21" s="19">
        <v>11115398.4</v>
      </c>
      <c r="L21" s="19">
        <v>10838523.039999999</v>
      </c>
      <c r="M21" s="19">
        <v>9658499.9100000001</v>
      </c>
      <c r="N21" s="19">
        <v>12179605.57</v>
      </c>
      <c r="O21" s="19">
        <v>11206431.630000001</v>
      </c>
      <c r="P21" s="19"/>
      <c r="Q21" s="19"/>
      <c r="R21" s="19"/>
      <c r="S21" s="31">
        <f t="shared" si="8"/>
        <v>98746279.25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6" t="s">
        <v>47</v>
      </c>
      <c r="D22" s="86">
        <v>92277400</v>
      </c>
      <c r="E22" s="91">
        <v>9000000</v>
      </c>
      <c r="F22" s="86">
        <f t="shared" si="7"/>
        <v>101277400</v>
      </c>
      <c r="G22" s="88">
        <v>1078497.52</v>
      </c>
      <c r="H22" s="88">
        <v>9418172.8900000006</v>
      </c>
      <c r="I22" s="88">
        <v>1346088.15</v>
      </c>
      <c r="J22" s="88">
        <v>897504.28</v>
      </c>
      <c r="K22" s="19">
        <v>1182709.43</v>
      </c>
      <c r="L22" s="19">
        <v>3387708.35</v>
      </c>
      <c r="M22" s="19">
        <v>586561.76</v>
      </c>
      <c r="N22" s="19">
        <v>7835834.6500000004</v>
      </c>
      <c r="O22" s="19">
        <v>2505657.08</v>
      </c>
      <c r="P22" s="19"/>
      <c r="Q22" s="19"/>
      <c r="R22" s="19"/>
      <c r="S22" s="31">
        <f t="shared" si="8"/>
        <v>28238734.109999999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76" t="s">
        <v>49</v>
      </c>
      <c r="D23" s="86">
        <v>263950000</v>
      </c>
      <c r="E23" s="87">
        <v>-11000000</v>
      </c>
      <c r="F23" s="86">
        <f t="shared" si="7"/>
        <v>252950000</v>
      </c>
      <c r="G23" s="88">
        <v>13626727.189999999</v>
      </c>
      <c r="H23" s="88">
        <v>5407116.2599999998</v>
      </c>
      <c r="I23" s="88">
        <v>15806021.460000001</v>
      </c>
      <c r="J23" s="88">
        <v>6305283.2800000003</v>
      </c>
      <c r="K23" s="19">
        <v>6472595.4299999997</v>
      </c>
      <c r="L23" s="19">
        <v>9918829.5299999993</v>
      </c>
      <c r="M23" s="19">
        <v>12434350.060000001</v>
      </c>
      <c r="N23" s="19">
        <v>18791899.100000001</v>
      </c>
      <c r="O23" s="19">
        <v>17023620.469999999</v>
      </c>
      <c r="P23" s="19"/>
      <c r="Q23" s="19"/>
      <c r="R23" s="19"/>
      <c r="S23" s="31">
        <f t="shared" si="8"/>
        <v>105786442.78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>
      <c r="A24" s="14"/>
      <c r="B24" s="18" t="s">
        <v>50</v>
      </c>
      <c r="C24" s="76" t="s">
        <v>51</v>
      </c>
      <c r="D24" s="86">
        <v>82230000</v>
      </c>
      <c r="E24" s="87">
        <f>10000000</f>
        <v>10000000</v>
      </c>
      <c r="F24" s="86">
        <f t="shared" si="7"/>
        <v>92230000</v>
      </c>
      <c r="G24" s="88">
        <v>4144401.9</v>
      </c>
      <c r="H24" s="88">
        <v>10089367.08</v>
      </c>
      <c r="I24" s="88">
        <v>4320184.92</v>
      </c>
      <c r="J24" s="88">
        <v>3484189.74</v>
      </c>
      <c r="K24" s="19">
        <v>741225.1</v>
      </c>
      <c r="L24" s="19">
        <v>7701201.4800000004</v>
      </c>
      <c r="M24" s="19">
        <v>1696228.79</v>
      </c>
      <c r="N24" s="19">
        <v>6275204.2400000002</v>
      </c>
      <c r="O24" s="19">
        <v>2553746.56</v>
      </c>
      <c r="P24" s="19"/>
      <c r="Q24" s="19"/>
      <c r="R24" s="19"/>
      <c r="S24" s="31">
        <f t="shared" si="8"/>
        <v>41005749.810000002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6"/>
      <c r="D25" s="86"/>
      <c r="E25" s="86"/>
      <c r="F25" s="86"/>
      <c r="G25" s="86"/>
      <c r="H25" s="88"/>
      <c r="I25" s="88"/>
      <c r="J25" s="88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>
      <c r="A26" s="8" t="s">
        <v>52</v>
      </c>
      <c r="B26" s="15"/>
      <c r="C26" s="75" t="s">
        <v>53</v>
      </c>
      <c r="D26" s="85">
        <f>SUM(D28:D36)</f>
        <v>204360649.80000001</v>
      </c>
      <c r="E26" s="85">
        <f>SUM(E28:E36)</f>
        <v>3865000</v>
      </c>
      <c r="F26" s="85">
        <f>SUM(F28:F36)</f>
        <v>208225649.80000001</v>
      </c>
      <c r="G26" s="85">
        <f>G28+G29+G30+G31+G32+G33+G34+G35+G36</f>
        <v>9539930.4899999984</v>
      </c>
      <c r="H26" s="85">
        <f>H28+H29+H30+H31+H32+H33+H34+H35+H36</f>
        <v>17371146.32</v>
      </c>
      <c r="I26" s="85">
        <f t="shared" ref="I26:O26" si="9">I28+I29+I30+I31+I32+I33+I34+I35+I36</f>
        <v>7908456.3900000006</v>
      </c>
      <c r="J26" s="85">
        <f t="shared" si="9"/>
        <v>11190271.43</v>
      </c>
      <c r="K26" s="17">
        <f t="shared" si="9"/>
        <v>7903312.1399999997</v>
      </c>
      <c r="L26" s="17">
        <f t="shared" si="9"/>
        <v>9917293.9499999993</v>
      </c>
      <c r="M26" s="17">
        <f t="shared" si="9"/>
        <v>7872810.6200000001</v>
      </c>
      <c r="N26" s="17">
        <f t="shared" si="9"/>
        <v>15499898.1</v>
      </c>
      <c r="O26" s="17">
        <f t="shared" si="9"/>
        <v>14991812.140000001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102194931.58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5"/>
      <c r="D27" s="84"/>
      <c r="E27" s="84"/>
      <c r="F27" s="84"/>
      <c r="G27" s="84"/>
      <c r="H27" s="85"/>
      <c r="I27" s="85"/>
      <c r="J27" s="85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+G27+H27+I27+J27+K27+L27+M27+N27+O27+T27+U27+V27+P27+Q277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6" t="s">
        <v>55</v>
      </c>
      <c r="D28" s="86">
        <v>8300000</v>
      </c>
      <c r="E28" s="87">
        <v>-160000</v>
      </c>
      <c r="F28" s="86">
        <f t="shared" ref="F28:F36" si="11">+D28+E28</f>
        <v>8140000</v>
      </c>
      <c r="G28" s="88">
        <v>247374.21</v>
      </c>
      <c r="H28" s="88">
        <v>90224.639999999999</v>
      </c>
      <c r="I28" s="88">
        <v>447272.7</v>
      </c>
      <c r="J28" s="88">
        <v>761439.7</v>
      </c>
      <c r="K28" s="19">
        <v>117911.46</v>
      </c>
      <c r="L28" s="19">
        <v>822922.1</v>
      </c>
      <c r="M28" s="19">
        <v>211222.39</v>
      </c>
      <c r="N28" s="19">
        <v>1069077.76</v>
      </c>
      <c r="O28" s="19">
        <v>112162.65</v>
      </c>
      <c r="P28" s="19"/>
      <c r="Q28" s="19"/>
      <c r="R28" s="19"/>
      <c r="S28" s="31">
        <f>SUM(G28:R28)</f>
        <v>3879607.61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6" t="s">
        <v>57</v>
      </c>
      <c r="D29" s="86">
        <v>6459000</v>
      </c>
      <c r="E29" s="87">
        <v>0</v>
      </c>
      <c r="F29" s="86">
        <f t="shared" si="11"/>
        <v>6459000</v>
      </c>
      <c r="G29" s="88">
        <v>0</v>
      </c>
      <c r="H29" s="88">
        <v>10573.98</v>
      </c>
      <c r="I29" s="88"/>
      <c r="J29" s="88">
        <v>127086</v>
      </c>
      <c r="K29" s="19">
        <v>5852.8</v>
      </c>
      <c r="L29" s="19">
        <v>403283.11</v>
      </c>
      <c r="M29" s="19">
        <v>103840</v>
      </c>
      <c r="N29" s="19">
        <v>47697.96</v>
      </c>
      <c r="O29" s="19">
        <v>18074.79</v>
      </c>
      <c r="P29" s="19"/>
      <c r="Q29" s="19"/>
      <c r="R29" s="19"/>
      <c r="S29" s="31">
        <f t="shared" ref="S29:S34" si="12">SUM(G29:R29)</f>
        <v>716408.64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6" t="s">
        <v>59</v>
      </c>
      <c r="D30" s="86">
        <v>18630000</v>
      </c>
      <c r="E30" s="87">
        <v>0</v>
      </c>
      <c r="F30" s="86">
        <f t="shared" si="11"/>
        <v>18630000</v>
      </c>
      <c r="G30" s="88">
        <v>5043000.63</v>
      </c>
      <c r="H30" s="88">
        <v>990565.85</v>
      </c>
      <c r="I30" s="88">
        <v>71398.05</v>
      </c>
      <c r="J30" s="88">
        <v>1137367.5</v>
      </c>
      <c r="K30" s="19">
        <v>683899.17</v>
      </c>
      <c r="L30" s="19">
        <v>843206.05</v>
      </c>
      <c r="M30" s="19">
        <v>289062.83</v>
      </c>
      <c r="N30" s="19">
        <v>1512252.24</v>
      </c>
      <c r="O30" s="19">
        <v>612048.01</v>
      </c>
      <c r="P30" s="19"/>
      <c r="Q30" s="19"/>
      <c r="R30" s="19"/>
      <c r="S30" s="31">
        <f t="shared" si="12"/>
        <v>11182800.33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6" t="s">
        <v>61</v>
      </c>
      <c r="D31" s="86">
        <v>2888360</v>
      </c>
      <c r="E31" s="87">
        <v>0</v>
      </c>
      <c r="F31" s="86">
        <f t="shared" si="11"/>
        <v>2888360</v>
      </c>
      <c r="G31" s="88">
        <v>1090</v>
      </c>
      <c r="H31" s="88"/>
      <c r="I31" s="88"/>
      <c r="J31" s="88">
        <v>193850</v>
      </c>
      <c r="K31" s="19">
        <v>78000</v>
      </c>
      <c r="L31" s="19">
        <v>6895.32</v>
      </c>
      <c r="M31" s="19">
        <v>64650</v>
      </c>
      <c r="N31" s="19">
        <v>5010</v>
      </c>
      <c r="O31" s="19">
        <v>0</v>
      </c>
      <c r="P31" s="19"/>
      <c r="Q31" s="19"/>
      <c r="R31" s="19"/>
      <c r="S31" s="31">
        <f t="shared" si="12"/>
        <v>349495.32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6" t="s">
        <v>63</v>
      </c>
      <c r="D32" s="86">
        <v>10000000</v>
      </c>
      <c r="E32" s="87">
        <v>0</v>
      </c>
      <c r="F32" s="86">
        <f t="shared" si="11"/>
        <v>10000000</v>
      </c>
      <c r="G32" s="88">
        <v>0</v>
      </c>
      <c r="H32" s="88">
        <v>290752</v>
      </c>
      <c r="I32" s="88">
        <v>0</v>
      </c>
      <c r="J32" s="88">
        <v>0</v>
      </c>
      <c r="K32" s="19">
        <v>0</v>
      </c>
      <c r="L32" s="19">
        <v>0</v>
      </c>
      <c r="M32" s="19"/>
      <c r="N32" s="19"/>
      <c r="O32" s="19">
        <v>0</v>
      </c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6" t="s">
        <v>65</v>
      </c>
      <c r="D33" s="88">
        <v>1299220</v>
      </c>
      <c r="E33" s="87">
        <v>825000</v>
      </c>
      <c r="F33" s="86">
        <f t="shared" si="11"/>
        <v>2124220</v>
      </c>
      <c r="G33" s="88">
        <v>1246.08</v>
      </c>
      <c r="H33" s="88">
        <v>184283.59</v>
      </c>
      <c r="I33" s="88"/>
      <c r="J33" s="88">
        <v>16429.740000000002</v>
      </c>
      <c r="K33" s="19">
        <v>0</v>
      </c>
      <c r="L33" s="19">
        <v>4956</v>
      </c>
      <c r="M33" s="19">
        <v>67911.28</v>
      </c>
      <c r="N33" s="19">
        <v>108466.09</v>
      </c>
      <c r="O33" s="19">
        <v>110569.55</v>
      </c>
      <c r="P33" s="19"/>
      <c r="Q33" s="19"/>
      <c r="R33" s="19"/>
      <c r="S33" s="31">
        <f t="shared" si="12"/>
        <v>493862.3299999999</v>
      </c>
      <c r="T33"/>
      <c r="U33"/>
      <c r="V33"/>
      <c r="W33" s="28"/>
      <c r="AW33" s="1"/>
      <c r="AX33" s="1"/>
      <c r="AY33" s="1"/>
      <c r="AZ33" s="1"/>
      <c r="BA33" s="1"/>
    </row>
    <row r="34" spans="1:53" ht="30">
      <c r="A34" s="14"/>
      <c r="B34" s="18" t="s">
        <v>66</v>
      </c>
      <c r="C34" s="76" t="s">
        <v>67</v>
      </c>
      <c r="D34" s="86">
        <v>103025090</v>
      </c>
      <c r="E34" s="87">
        <v>-1800000</v>
      </c>
      <c r="F34" s="86">
        <f t="shared" si="11"/>
        <v>101225090</v>
      </c>
      <c r="G34" s="88">
        <v>2719412.36</v>
      </c>
      <c r="H34" s="88">
        <v>12871954.470000001</v>
      </c>
      <c r="I34" s="88">
        <v>5887340.1100000003</v>
      </c>
      <c r="J34" s="88">
        <v>6646563.3600000003</v>
      </c>
      <c r="K34" s="19">
        <v>5955572.4500000002</v>
      </c>
      <c r="L34" s="19">
        <v>6573819.1799999997</v>
      </c>
      <c r="M34" s="19">
        <v>6104889</v>
      </c>
      <c r="N34" s="19">
        <v>6780189.7800000003</v>
      </c>
      <c r="O34" s="19">
        <v>8860936.7200000007</v>
      </c>
      <c r="P34" s="19"/>
      <c r="Q34" s="19"/>
      <c r="R34" s="19"/>
      <c r="S34" s="31">
        <f t="shared" si="12"/>
        <v>62400677.43</v>
      </c>
      <c r="T34"/>
      <c r="U34"/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76" t="s">
        <v>69</v>
      </c>
      <c r="D35" s="88">
        <v>0</v>
      </c>
      <c r="E35" s="87">
        <v>0</v>
      </c>
      <c r="F35" s="86">
        <f t="shared" si="11"/>
        <v>0</v>
      </c>
      <c r="G35" s="88">
        <v>0</v>
      </c>
      <c r="H35" s="88">
        <v>0</v>
      </c>
      <c r="I35" s="88">
        <v>0</v>
      </c>
      <c r="J35" s="88">
        <v>0</v>
      </c>
      <c r="K35" s="19">
        <v>0</v>
      </c>
      <c r="L35" s="19">
        <v>0</v>
      </c>
      <c r="M35" s="19"/>
      <c r="N35" s="19"/>
      <c r="O35" s="19">
        <v>0</v>
      </c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6" t="s">
        <v>71</v>
      </c>
      <c r="D36" s="86">
        <v>53758979.799999997</v>
      </c>
      <c r="E36" s="87">
        <v>5000000</v>
      </c>
      <c r="F36" s="86">
        <f t="shared" si="11"/>
        <v>58758979.799999997</v>
      </c>
      <c r="G36" s="88">
        <v>1527807.21</v>
      </c>
      <c r="H36" s="88">
        <v>2932791.79</v>
      </c>
      <c r="I36" s="88">
        <v>1502445.53</v>
      </c>
      <c r="J36" s="88">
        <v>2307535.13</v>
      </c>
      <c r="K36" s="19">
        <v>1062076.26</v>
      </c>
      <c r="L36" s="19">
        <v>1262212.19</v>
      </c>
      <c r="M36" s="19">
        <v>1031235.12</v>
      </c>
      <c r="N36" s="19">
        <v>5977204.2699999996</v>
      </c>
      <c r="O36" s="19">
        <v>5278020.42</v>
      </c>
      <c r="P36" s="19"/>
      <c r="Q36" s="19"/>
      <c r="R36" s="19"/>
      <c r="S36" s="31">
        <f t="shared" si="13"/>
        <v>22881327.920000002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6"/>
      <c r="D37" s="86"/>
      <c r="E37" s="86"/>
      <c r="F37" s="86"/>
      <c r="G37" s="86"/>
      <c r="H37" s="88"/>
      <c r="I37" s="88"/>
      <c r="J37" s="88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>
      <c r="A38" s="8" t="s">
        <v>72</v>
      </c>
      <c r="B38" s="15"/>
      <c r="C38" s="75" t="s">
        <v>73</v>
      </c>
      <c r="D38" s="85">
        <f>SUM(D40:D46)</f>
        <v>47000000</v>
      </c>
      <c r="E38" s="85">
        <f>SUM(E40:E46)</f>
        <v>87000000</v>
      </c>
      <c r="F38" s="85">
        <f>SUM(F40:F46)</f>
        <v>134000000</v>
      </c>
      <c r="G38" s="85">
        <f t="shared" ref="G38:N38" si="14">G40+G41+G42+G43+G44+G45+G46+G46</f>
        <v>5041684.3900000006</v>
      </c>
      <c r="H38" s="85">
        <f t="shared" si="14"/>
        <v>2417740</v>
      </c>
      <c r="I38" s="85">
        <f>I40+I41+I42+I43+I44+I45+I46</f>
        <v>45530310</v>
      </c>
      <c r="J38" s="85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>M40+M41+M42+M43+M44+M45+M46</f>
        <v>18098480</v>
      </c>
      <c r="N38" s="17">
        <f t="shared" si="14"/>
        <v>4057628.91</v>
      </c>
      <c r="O38" s="17">
        <f>O40+O41+O42+O43+O44+O45+O46</f>
        <v>10863761.219999999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119714745.05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5"/>
      <c r="D39" s="84"/>
      <c r="E39" s="84"/>
      <c r="F39" s="84"/>
      <c r="G39" s="84"/>
      <c r="H39" s="85"/>
      <c r="I39" s="85"/>
      <c r="J39" s="85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6" t="s">
        <v>75</v>
      </c>
      <c r="D40" s="86">
        <v>23000000</v>
      </c>
      <c r="E40" s="87">
        <v>3000000</v>
      </c>
      <c r="F40" s="86">
        <f t="shared" ref="F40:F46" si="16">+D40+E40</f>
        <v>26000000</v>
      </c>
      <c r="G40" s="88">
        <v>3326964.39</v>
      </c>
      <c r="H40" s="88">
        <v>682020</v>
      </c>
      <c r="I40" s="88">
        <v>1765750</v>
      </c>
      <c r="J40" s="88">
        <v>1960655</v>
      </c>
      <c r="K40" s="19">
        <v>784885.53</v>
      </c>
      <c r="L40" s="19">
        <v>2155000</v>
      </c>
      <c r="M40" s="19">
        <v>2421000</v>
      </c>
      <c r="N40" s="19">
        <v>2362508.91</v>
      </c>
      <c r="O40" s="19">
        <v>1602841.22</v>
      </c>
      <c r="P40" s="19"/>
      <c r="Q40" s="19"/>
      <c r="R40" s="19"/>
      <c r="S40" s="31">
        <f>SUM(G40:R40)</f>
        <v>17061625.050000001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6" t="s">
        <v>77</v>
      </c>
      <c r="D41" s="88">
        <v>0</v>
      </c>
      <c r="E41" s="87">
        <v>0</v>
      </c>
      <c r="F41" s="86">
        <f t="shared" si="16"/>
        <v>0</v>
      </c>
      <c r="G41" s="88">
        <v>0</v>
      </c>
      <c r="H41" s="88">
        <v>0</v>
      </c>
      <c r="I41" s="88">
        <v>0</v>
      </c>
      <c r="J41" s="88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6" t="s">
        <v>79</v>
      </c>
      <c r="D42" s="88">
        <v>0</v>
      </c>
      <c r="E42" s="87">
        <v>0</v>
      </c>
      <c r="F42" s="86">
        <f t="shared" si="16"/>
        <v>0</v>
      </c>
      <c r="G42" s="88">
        <v>0</v>
      </c>
      <c r="H42" s="88">
        <v>0</v>
      </c>
      <c r="I42" s="88">
        <v>0</v>
      </c>
      <c r="J42" s="88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76" t="s">
        <v>81</v>
      </c>
      <c r="D43" s="88">
        <v>0</v>
      </c>
      <c r="E43" s="87">
        <v>0</v>
      </c>
      <c r="F43" s="86">
        <f t="shared" si="16"/>
        <v>0</v>
      </c>
      <c r="G43" s="88">
        <v>0</v>
      </c>
      <c r="H43" s="88">
        <v>0</v>
      </c>
      <c r="I43" s="88">
        <v>0</v>
      </c>
      <c r="J43" s="88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76" t="s">
        <v>167</v>
      </c>
      <c r="D44" s="88">
        <v>0</v>
      </c>
      <c r="E44" s="87">
        <v>0</v>
      </c>
      <c r="F44" s="86">
        <f t="shared" si="16"/>
        <v>0</v>
      </c>
      <c r="G44" s="88">
        <v>0</v>
      </c>
      <c r="H44" s="88">
        <v>0</v>
      </c>
      <c r="I44" s="88">
        <v>0</v>
      </c>
      <c r="J44" s="88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76" t="s">
        <v>84</v>
      </c>
      <c r="D45" s="86">
        <v>24000000</v>
      </c>
      <c r="E45" s="87">
        <v>0</v>
      </c>
      <c r="F45" s="86">
        <f t="shared" si="16"/>
        <v>24000000</v>
      </c>
      <c r="G45" s="88">
        <v>1714720</v>
      </c>
      <c r="H45" s="88">
        <v>1735720</v>
      </c>
      <c r="I45" s="88">
        <v>1764560</v>
      </c>
      <c r="J45" s="88">
        <v>1667400</v>
      </c>
      <c r="K45" s="19">
        <v>4489120</v>
      </c>
      <c r="L45" s="19">
        <v>1648080</v>
      </c>
      <c r="M45" s="19">
        <v>1677480</v>
      </c>
      <c r="N45" s="19">
        <v>1695120</v>
      </c>
      <c r="O45" s="19">
        <v>2260920</v>
      </c>
      <c r="P45" s="19"/>
      <c r="Q45" s="19"/>
      <c r="R45" s="19"/>
      <c r="S45" s="31">
        <f t="shared" si="17"/>
        <v>18653120</v>
      </c>
      <c r="T45"/>
      <c r="U45"/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76" t="s">
        <v>86</v>
      </c>
      <c r="D46" s="88">
        <v>0</v>
      </c>
      <c r="E46" s="95">
        <v>84000000</v>
      </c>
      <c r="F46" s="86">
        <f t="shared" si="16"/>
        <v>84000000</v>
      </c>
      <c r="G46" s="88">
        <v>0</v>
      </c>
      <c r="H46" s="88">
        <v>0</v>
      </c>
      <c r="I46" s="88">
        <v>42000000</v>
      </c>
      <c r="J46" s="88">
        <v>7000000</v>
      </c>
      <c r="K46" s="19">
        <v>7000000</v>
      </c>
      <c r="L46" s="19">
        <v>7000000</v>
      </c>
      <c r="M46" s="19">
        <v>14000000</v>
      </c>
      <c r="N46" s="19">
        <v>0</v>
      </c>
      <c r="O46" s="19">
        <v>7000000</v>
      </c>
      <c r="P46" s="19">
        <v>0</v>
      </c>
      <c r="Q46" s="19">
        <v>0</v>
      </c>
      <c r="R46" s="19">
        <v>0</v>
      </c>
      <c r="S46" s="31">
        <f>SUM(G46:R46)</f>
        <v>84000000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6"/>
      <c r="D47" s="92"/>
      <c r="E47" s="92"/>
      <c r="F47" s="92"/>
      <c r="G47" s="92"/>
      <c r="H47" s="88"/>
      <c r="I47" s="88"/>
      <c r="J47" s="88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>
      <c r="A48" s="8" t="s">
        <v>87</v>
      </c>
      <c r="B48" s="15"/>
      <c r="C48" s="75" t="s">
        <v>88</v>
      </c>
      <c r="D48" s="93">
        <f t="shared" ref="D48:I48" si="19">SUM(D50:D56)</f>
        <v>0</v>
      </c>
      <c r="E48" s="93">
        <f t="shared" si="19"/>
        <v>0</v>
      </c>
      <c r="F48" s="93">
        <f t="shared" si="19"/>
        <v>0</v>
      </c>
      <c r="G48" s="93">
        <f t="shared" si="19"/>
        <v>0</v>
      </c>
      <c r="H48" s="93">
        <f t="shared" si="19"/>
        <v>0</v>
      </c>
      <c r="I48" s="93">
        <f t="shared" si="19"/>
        <v>0</v>
      </c>
      <c r="J48" s="9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5"/>
      <c r="D49" s="92"/>
      <c r="E49" s="92"/>
      <c r="F49" s="92"/>
      <c r="G49" s="92"/>
      <c r="H49" s="88"/>
      <c r="I49" s="88"/>
      <c r="J49" s="88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6" t="s">
        <v>90</v>
      </c>
      <c r="D50" s="88">
        <v>0</v>
      </c>
      <c r="E50" s="87">
        <v>0</v>
      </c>
      <c r="F50" s="86">
        <f t="shared" ref="F50:F56" si="20">+D50+E50</f>
        <v>0</v>
      </c>
      <c r="G50" s="88">
        <v>0</v>
      </c>
      <c r="H50" s="88">
        <v>0</v>
      </c>
      <c r="I50" s="88">
        <v>0</v>
      </c>
      <c r="J50" s="88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6" t="s">
        <v>92</v>
      </c>
      <c r="D51" s="88">
        <v>0</v>
      </c>
      <c r="E51" s="87">
        <v>0</v>
      </c>
      <c r="F51" s="86">
        <f t="shared" si="20"/>
        <v>0</v>
      </c>
      <c r="G51" s="88">
        <v>0</v>
      </c>
      <c r="H51" s="88">
        <v>0</v>
      </c>
      <c r="I51" s="88">
        <v>0</v>
      </c>
      <c r="J51" s="88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6" t="s">
        <v>94</v>
      </c>
      <c r="D52" s="88">
        <v>0</v>
      </c>
      <c r="E52" s="87">
        <v>0</v>
      </c>
      <c r="F52" s="86">
        <f t="shared" si="20"/>
        <v>0</v>
      </c>
      <c r="G52" s="88">
        <v>0</v>
      </c>
      <c r="H52" s="88">
        <v>0</v>
      </c>
      <c r="I52" s="88">
        <v>0</v>
      </c>
      <c r="J52" s="88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6" t="s">
        <v>96</v>
      </c>
      <c r="D53" s="88">
        <v>0</v>
      </c>
      <c r="E53" s="87">
        <v>0</v>
      </c>
      <c r="F53" s="86">
        <f t="shared" si="20"/>
        <v>0</v>
      </c>
      <c r="G53" s="88">
        <v>0</v>
      </c>
      <c r="H53" s="88">
        <v>0</v>
      </c>
      <c r="I53" s="88">
        <v>0</v>
      </c>
      <c r="J53" s="88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6" t="s">
        <v>98</v>
      </c>
      <c r="D54" s="88">
        <v>0</v>
      </c>
      <c r="E54" s="87">
        <v>0</v>
      </c>
      <c r="F54" s="86">
        <f t="shared" si="20"/>
        <v>0</v>
      </c>
      <c r="G54" s="88">
        <v>0</v>
      </c>
      <c r="H54" s="88">
        <v>0</v>
      </c>
      <c r="I54" s="88">
        <v>0</v>
      </c>
      <c r="J54" s="88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6" t="s">
        <v>100</v>
      </c>
      <c r="D55" s="88">
        <v>0</v>
      </c>
      <c r="E55" s="87">
        <v>0</v>
      </c>
      <c r="F55" s="86">
        <f t="shared" si="20"/>
        <v>0</v>
      </c>
      <c r="G55" s="88">
        <v>0</v>
      </c>
      <c r="H55" s="88">
        <v>0</v>
      </c>
      <c r="I55" s="88">
        <v>0</v>
      </c>
      <c r="J55" s="88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6" t="s">
        <v>102</v>
      </c>
      <c r="D56" s="88">
        <v>0</v>
      </c>
      <c r="E56" s="87">
        <v>0</v>
      </c>
      <c r="F56" s="86">
        <f t="shared" si="20"/>
        <v>0</v>
      </c>
      <c r="G56" s="88">
        <v>0</v>
      </c>
      <c r="H56" s="88">
        <v>0</v>
      </c>
      <c r="I56" s="88">
        <v>0</v>
      </c>
      <c r="J56" s="88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6"/>
      <c r="D57" s="92"/>
      <c r="E57" s="92"/>
      <c r="F57" s="92"/>
      <c r="G57" s="92"/>
      <c r="H57" s="94"/>
      <c r="I57" s="94"/>
      <c r="J57" s="94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5" t="s">
        <v>104</v>
      </c>
      <c r="D58" s="85">
        <f>SUM(D60:D68)</f>
        <v>1988260091.0999999</v>
      </c>
      <c r="E58" s="85">
        <f>SUM(E60:E68)</f>
        <v>-155715000</v>
      </c>
      <c r="F58" s="85">
        <f>SUM(F60:F68)</f>
        <v>1832545091.0999999</v>
      </c>
      <c r="G58" s="85">
        <f t="shared" ref="G58:R58" si="21">G60+G61+G62+G63+G64+G65+G66+G67+G68</f>
        <v>5000486.71</v>
      </c>
      <c r="H58" s="85">
        <f t="shared" si="21"/>
        <v>27547888.219999999</v>
      </c>
      <c r="I58" s="85">
        <f t="shared" si="21"/>
        <v>36486844.859999999</v>
      </c>
      <c r="J58" s="85">
        <f t="shared" si="21"/>
        <v>86237382.599999994</v>
      </c>
      <c r="K58" s="17">
        <f t="shared" si="21"/>
        <v>127062535.82000001</v>
      </c>
      <c r="L58" s="17">
        <f t="shared" si="21"/>
        <v>21487028.760000002</v>
      </c>
      <c r="M58" s="17">
        <f t="shared" si="21"/>
        <v>4273845.4300000006</v>
      </c>
      <c r="N58" s="17">
        <f t="shared" si="21"/>
        <v>72450889.400000006</v>
      </c>
      <c r="O58" s="17">
        <f t="shared" si="21"/>
        <v>15346692.720000001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395893594.51999998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5"/>
      <c r="D59" s="84"/>
      <c r="E59" s="84"/>
      <c r="F59" s="84"/>
      <c r="G59" s="84"/>
      <c r="H59" s="85"/>
      <c r="I59" s="85"/>
      <c r="J59" s="85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6" t="s">
        <v>106</v>
      </c>
      <c r="D60" s="86">
        <v>84002420</v>
      </c>
      <c r="E60" s="87">
        <v>0</v>
      </c>
      <c r="F60" s="86">
        <f t="shared" ref="F60:F68" si="22">+D60+E60</f>
        <v>84002420</v>
      </c>
      <c r="G60" s="88">
        <v>2540333.7400000002</v>
      </c>
      <c r="H60" s="88">
        <v>207378.38</v>
      </c>
      <c r="I60" s="88">
        <v>2843626.49</v>
      </c>
      <c r="J60" s="88">
        <v>505841.49</v>
      </c>
      <c r="K60" s="19">
        <v>499836.2</v>
      </c>
      <c r="L60" s="19">
        <v>2900318.35</v>
      </c>
      <c r="M60" s="19">
        <v>680439.27</v>
      </c>
      <c r="N60" s="19">
        <v>2568876.4300000002</v>
      </c>
      <c r="O60" s="19">
        <v>672355.23</v>
      </c>
      <c r="P60" s="19"/>
      <c r="Q60" s="19"/>
      <c r="R60" s="19"/>
      <c r="S60" s="31">
        <f>SUM(G60:R60)</f>
        <v>13419005.58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6" t="s">
        <v>108</v>
      </c>
      <c r="D61" s="86">
        <v>4580000</v>
      </c>
      <c r="E61" s="87">
        <v>300000</v>
      </c>
      <c r="F61" s="86">
        <f t="shared" si="22"/>
        <v>4880000</v>
      </c>
      <c r="G61" s="88">
        <v>513637.48</v>
      </c>
      <c r="H61" s="88">
        <v>261486.09</v>
      </c>
      <c r="I61" s="88"/>
      <c r="J61" s="88">
        <v>0</v>
      </c>
      <c r="K61" s="19">
        <v>0</v>
      </c>
      <c r="L61" s="19">
        <v>663275.9</v>
      </c>
      <c r="M61" s="19">
        <v>82906.8</v>
      </c>
      <c r="N61" s="19">
        <v>293778.90999999997</v>
      </c>
      <c r="O61" s="19">
        <v>254880</v>
      </c>
      <c r="P61" s="19"/>
      <c r="Q61" s="19"/>
      <c r="R61" s="19"/>
      <c r="S61" s="31">
        <f>SUM(G61:R61)</f>
        <v>2069965.18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6" t="s">
        <v>110</v>
      </c>
      <c r="D62" s="86">
        <v>5263150</v>
      </c>
      <c r="E62" s="87">
        <v>2000000</v>
      </c>
      <c r="F62" s="86">
        <f t="shared" si="22"/>
        <v>7263150</v>
      </c>
      <c r="G62" s="88">
        <v>136387.94</v>
      </c>
      <c r="H62" s="88">
        <v>385000</v>
      </c>
      <c r="I62" s="88"/>
      <c r="J62" s="88">
        <v>0</v>
      </c>
      <c r="K62" s="19">
        <v>0</v>
      </c>
      <c r="L62" s="19">
        <v>0</v>
      </c>
      <c r="M62" s="19"/>
      <c r="N62" s="19"/>
      <c r="O62" s="19"/>
      <c r="P62" s="19"/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6" t="s">
        <v>112</v>
      </c>
      <c r="D63" s="86">
        <v>64970940</v>
      </c>
      <c r="E63" s="87">
        <v>700000</v>
      </c>
      <c r="F63" s="86">
        <f t="shared" si="22"/>
        <v>65670940</v>
      </c>
      <c r="G63" s="88">
        <v>0</v>
      </c>
      <c r="H63" s="88"/>
      <c r="I63" s="88">
        <v>236312</v>
      </c>
      <c r="J63" s="88">
        <v>0</v>
      </c>
      <c r="K63" s="19">
        <v>0</v>
      </c>
      <c r="L63" s="19">
        <v>0</v>
      </c>
      <c r="M63" s="19">
        <v>114125</v>
      </c>
      <c r="N63" s="19">
        <v>39116500</v>
      </c>
      <c r="O63" s="19"/>
      <c r="P63" s="19"/>
      <c r="Q63" s="19"/>
      <c r="R63" s="19"/>
      <c r="S63" s="31">
        <f>SUM(G63:R63)</f>
        <v>39466937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6" t="s">
        <v>114</v>
      </c>
      <c r="D64" s="86">
        <v>1138301911.79</v>
      </c>
      <c r="E64" s="95">
        <v>-111600000</v>
      </c>
      <c r="F64" s="86">
        <f t="shared" si="22"/>
        <v>1026701911.79</v>
      </c>
      <c r="G64" s="88">
        <v>1810127.55</v>
      </c>
      <c r="H64" s="88">
        <v>26694023.75</v>
      </c>
      <c r="I64" s="88">
        <v>33406906.370000001</v>
      </c>
      <c r="J64" s="88">
        <v>85731541.109999999</v>
      </c>
      <c r="K64" s="19">
        <v>126562699.62</v>
      </c>
      <c r="L64" s="19">
        <v>17758514.170000002</v>
      </c>
      <c r="M64" s="19">
        <v>2763847.16</v>
      </c>
      <c r="N64" s="19">
        <v>29592044.059999999</v>
      </c>
      <c r="O64" s="19">
        <v>14419457.49</v>
      </c>
      <c r="P64" s="19"/>
      <c r="Q64" s="19"/>
      <c r="R64" s="19"/>
      <c r="S64" s="31">
        <f>SUM(G64:R64)</f>
        <v>338739161.28000003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76" t="s">
        <v>116</v>
      </c>
      <c r="D65" s="86">
        <v>10000000</v>
      </c>
      <c r="E65" s="87">
        <v>0</v>
      </c>
      <c r="F65" s="86">
        <f t="shared" si="22"/>
        <v>10000000</v>
      </c>
      <c r="G65" s="88">
        <v>0</v>
      </c>
      <c r="H65" s="88">
        <v>0</v>
      </c>
      <c r="I65" s="88">
        <v>0</v>
      </c>
      <c r="J65" s="88">
        <v>0</v>
      </c>
      <c r="K65" s="19">
        <v>0</v>
      </c>
      <c r="L65" s="19">
        <v>164920.34</v>
      </c>
      <c r="M65" s="19">
        <v>632527.19999999995</v>
      </c>
      <c r="N65" s="19">
        <v>879690</v>
      </c>
      <c r="O65" s="19"/>
      <c r="P65" s="19"/>
      <c r="Q65" s="19"/>
      <c r="R65" s="19"/>
      <c r="S65" s="31">
        <f t="shared" ref="S65:S77" si="23">SUM(G65:R65)</f>
        <v>1677137.54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6" t="s">
        <v>118</v>
      </c>
      <c r="D66" s="86">
        <v>0</v>
      </c>
      <c r="E66" s="87">
        <v>0</v>
      </c>
      <c r="F66" s="86">
        <f t="shared" si="22"/>
        <v>0</v>
      </c>
      <c r="G66" s="85">
        <v>0</v>
      </c>
      <c r="H66" s="85">
        <v>0</v>
      </c>
      <c r="I66" s="85">
        <v>0</v>
      </c>
      <c r="J66" s="85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6" t="s">
        <v>120</v>
      </c>
      <c r="D67" s="86">
        <v>28519250</v>
      </c>
      <c r="E67" s="87">
        <v>0</v>
      </c>
      <c r="F67" s="86">
        <f t="shared" si="22"/>
        <v>28519250</v>
      </c>
      <c r="G67" s="88">
        <v>0</v>
      </c>
      <c r="H67" s="88"/>
      <c r="I67" s="88">
        <v>0</v>
      </c>
      <c r="J67" s="88">
        <v>0</v>
      </c>
      <c r="K67" s="37"/>
      <c r="L67" s="37"/>
      <c r="M67" s="37"/>
      <c r="N67" s="37"/>
      <c r="O67" s="37"/>
      <c r="P67" s="37"/>
      <c r="Q67" s="37"/>
      <c r="R67" s="37"/>
      <c r="S67" s="67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76" t="s">
        <v>122</v>
      </c>
      <c r="D68" s="86">
        <v>652622419.30999994</v>
      </c>
      <c r="E68" s="95">
        <v>-47115000</v>
      </c>
      <c r="F68" s="86">
        <f t="shared" si="22"/>
        <v>605507419.30999994</v>
      </c>
      <c r="G68" s="88">
        <v>0</v>
      </c>
      <c r="H68" s="88">
        <v>0</v>
      </c>
      <c r="I68" s="88"/>
      <c r="J68" s="88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67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6"/>
      <c r="D69" s="96"/>
      <c r="E69" s="96"/>
      <c r="F69" s="96"/>
      <c r="G69" s="96"/>
      <c r="H69" s="97"/>
      <c r="I69" s="97"/>
      <c r="J69" s="97"/>
      <c r="K69" s="38"/>
      <c r="L69" s="38"/>
      <c r="M69" s="38"/>
      <c r="N69" s="38"/>
      <c r="O69" s="38"/>
      <c r="P69" s="38"/>
      <c r="Q69" s="38"/>
      <c r="R69" s="38"/>
      <c r="S69" s="67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5" t="s">
        <v>124</v>
      </c>
      <c r="D70" s="85">
        <f t="shared" ref="D70:I70" si="24">SUM(D72:D75)</f>
        <v>29999000</v>
      </c>
      <c r="E70" s="84">
        <f t="shared" si="24"/>
        <v>43000000</v>
      </c>
      <c r="F70" s="84">
        <f t="shared" si="24"/>
        <v>72999000</v>
      </c>
      <c r="G70" s="84">
        <f t="shared" si="24"/>
        <v>0</v>
      </c>
      <c r="H70" s="84">
        <f t="shared" si="24"/>
        <v>0</v>
      </c>
      <c r="I70" s="84">
        <f t="shared" si="24"/>
        <v>0</v>
      </c>
      <c r="J70" s="98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13">
        <f>+O73</f>
        <v>27335828.030000001</v>
      </c>
      <c r="P70" s="39">
        <v>0</v>
      </c>
      <c r="Q70" s="39">
        <v>0</v>
      </c>
      <c r="R70" s="17">
        <f>R72+R73+R74+R75</f>
        <v>0</v>
      </c>
      <c r="S70" s="12">
        <f t="shared" si="23"/>
        <v>27335828.030000001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5"/>
      <c r="D71" s="93"/>
      <c r="E71" s="93"/>
      <c r="F71" s="93"/>
      <c r="G71" s="93"/>
      <c r="H71" s="98"/>
      <c r="I71" s="98"/>
      <c r="J71" s="98"/>
      <c r="K71" s="39"/>
      <c r="L71" s="39"/>
      <c r="M71" s="39"/>
      <c r="N71" s="39"/>
      <c r="O71" s="39"/>
      <c r="P71" s="39"/>
      <c r="Q71" s="39"/>
      <c r="R71" s="39"/>
      <c r="S71" s="67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6" t="s">
        <v>126</v>
      </c>
      <c r="D72" s="86">
        <v>1000000</v>
      </c>
      <c r="E72" s="87">
        <v>25000000</v>
      </c>
      <c r="F72" s="86">
        <f>+D72+E72</f>
        <v>26000000</v>
      </c>
      <c r="G72" s="88">
        <v>0</v>
      </c>
      <c r="H72" s="88">
        <v>0</v>
      </c>
      <c r="I72" s="88">
        <v>0</v>
      </c>
      <c r="J72" s="88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19"/>
      <c r="S72" s="67">
        <f t="shared" si="23"/>
        <v>0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6" t="s">
        <v>128</v>
      </c>
      <c r="D73" s="86">
        <v>28999000</v>
      </c>
      <c r="E73" s="87">
        <v>18000000</v>
      </c>
      <c r="F73" s="86">
        <f>+D73+E73</f>
        <v>46999000</v>
      </c>
      <c r="G73" s="85">
        <v>0</v>
      </c>
      <c r="H73" s="85">
        <v>0</v>
      </c>
      <c r="I73" s="85"/>
      <c r="J73" s="85">
        <v>0</v>
      </c>
      <c r="K73" s="13"/>
      <c r="L73" s="13">
        <v>0</v>
      </c>
      <c r="M73" s="13">
        <v>0</v>
      </c>
      <c r="N73" s="13">
        <v>0</v>
      </c>
      <c r="O73" s="86">
        <v>27335828.030000001</v>
      </c>
      <c r="P73" s="13">
        <v>0</v>
      </c>
      <c r="Q73" s="13">
        <v>0</v>
      </c>
      <c r="R73" s="19"/>
      <c r="S73" s="67">
        <f t="shared" si="23"/>
        <v>27335828.030000001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6" t="s">
        <v>130</v>
      </c>
      <c r="D74" s="85">
        <v>0</v>
      </c>
      <c r="E74" s="87">
        <v>0</v>
      </c>
      <c r="F74" s="86">
        <f>+D74+E74</f>
        <v>0</v>
      </c>
      <c r="G74" s="85">
        <v>0</v>
      </c>
      <c r="H74" s="85">
        <v>0</v>
      </c>
      <c r="I74" s="85">
        <v>0</v>
      </c>
      <c r="J74" s="85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67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6" t="s">
        <v>132</v>
      </c>
      <c r="D75" s="85">
        <v>0</v>
      </c>
      <c r="E75" s="87">
        <v>0</v>
      </c>
      <c r="F75" s="86">
        <f>+D75+E75</f>
        <v>0</v>
      </c>
      <c r="G75" s="85">
        <v>0</v>
      </c>
      <c r="H75" s="85">
        <v>0</v>
      </c>
      <c r="I75" s="85">
        <v>0</v>
      </c>
      <c r="J75" s="85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67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6"/>
      <c r="D76" s="93"/>
      <c r="E76" s="87"/>
      <c r="F76" s="93"/>
      <c r="G76" s="93"/>
      <c r="H76" s="98"/>
      <c r="I76" s="98"/>
      <c r="J76" s="98"/>
      <c r="K76" s="39"/>
      <c r="L76" s="39"/>
      <c r="M76" s="39"/>
      <c r="N76" s="39"/>
      <c r="O76" s="39"/>
      <c r="P76" s="39"/>
      <c r="Q76" s="39"/>
      <c r="R76" s="39"/>
      <c r="S76" s="67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30">
      <c r="A77" s="23" t="s">
        <v>133</v>
      </c>
      <c r="B77" s="15"/>
      <c r="C77" s="75" t="s">
        <v>134</v>
      </c>
      <c r="D77" s="93">
        <f>SUM(D79:D80)</f>
        <v>0</v>
      </c>
      <c r="E77" s="93">
        <f>SUM(E79:E80)</f>
        <v>0</v>
      </c>
      <c r="F77" s="93">
        <f>SUM(F79:F80)</f>
        <v>0</v>
      </c>
      <c r="G77" s="93">
        <v>0</v>
      </c>
      <c r="H77" s="98">
        <v>0</v>
      </c>
      <c r="I77" s="98">
        <v>0</v>
      </c>
      <c r="J77" s="98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67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5"/>
      <c r="D78" s="93"/>
      <c r="E78" s="93"/>
      <c r="F78" s="93"/>
      <c r="G78" s="93"/>
      <c r="H78" s="98"/>
      <c r="I78" s="98"/>
      <c r="J78" s="98"/>
      <c r="K78" s="39"/>
      <c r="L78" s="39"/>
      <c r="M78" s="39"/>
      <c r="N78" s="39"/>
      <c r="O78" s="39"/>
      <c r="P78" s="39"/>
      <c r="Q78" s="39"/>
      <c r="R78" s="39"/>
      <c r="S78" s="67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6" t="s">
        <v>136</v>
      </c>
      <c r="D79" s="85">
        <v>0</v>
      </c>
      <c r="E79" s="85">
        <v>0</v>
      </c>
      <c r="F79" s="86">
        <f>+D79+E79</f>
        <v>0</v>
      </c>
      <c r="G79" s="85">
        <v>0</v>
      </c>
      <c r="H79" s="85">
        <v>0</v>
      </c>
      <c r="I79" s="85">
        <v>0</v>
      </c>
      <c r="J79" s="85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67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30">
      <c r="A80" s="14"/>
      <c r="B80" s="18" t="s">
        <v>137</v>
      </c>
      <c r="C80" s="76" t="s">
        <v>168</v>
      </c>
      <c r="D80" s="85">
        <v>0</v>
      </c>
      <c r="E80" s="85">
        <v>0</v>
      </c>
      <c r="F80" s="86">
        <f>+D80+E80</f>
        <v>0</v>
      </c>
      <c r="G80" s="85">
        <v>0</v>
      </c>
      <c r="H80" s="85">
        <v>0</v>
      </c>
      <c r="I80" s="85">
        <v>0</v>
      </c>
      <c r="J80" s="85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67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6"/>
      <c r="D81" s="93"/>
      <c r="E81" s="93"/>
      <c r="F81" s="93"/>
      <c r="G81" s="93"/>
      <c r="H81" s="98"/>
      <c r="I81" s="98"/>
      <c r="J81" s="98"/>
      <c r="K81" s="39"/>
      <c r="L81" s="39"/>
      <c r="M81" s="39"/>
      <c r="N81" s="39"/>
      <c r="O81" s="39"/>
      <c r="P81" s="39"/>
      <c r="Q81" s="39"/>
      <c r="R81" s="39"/>
      <c r="S81" s="67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5" t="s">
        <v>139</v>
      </c>
      <c r="D82" s="93">
        <f>SUM(D84:D86)</f>
        <v>0</v>
      </c>
      <c r="E82" s="93">
        <f>SUM(E84:E86)</f>
        <v>0</v>
      </c>
      <c r="F82" s="93">
        <f>SUM(F84:F86)</f>
        <v>0</v>
      </c>
      <c r="G82" s="93">
        <v>0</v>
      </c>
      <c r="H82" s="98">
        <v>0</v>
      </c>
      <c r="I82" s="98">
        <v>0</v>
      </c>
      <c r="J82" s="98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67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5"/>
      <c r="D83" s="93"/>
      <c r="E83" s="93"/>
      <c r="F83" s="93"/>
      <c r="G83" s="93"/>
      <c r="H83" s="98"/>
      <c r="I83" s="98"/>
      <c r="J83" s="98"/>
      <c r="K83" s="39"/>
      <c r="L83" s="39"/>
      <c r="M83" s="39"/>
      <c r="N83" s="39"/>
      <c r="O83" s="39"/>
      <c r="P83" s="39"/>
      <c r="Q83" s="39"/>
      <c r="R83" s="39"/>
      <c r="S83" s="67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>
      <c r="A84" s="14"/>
      <c r="B84" s="18" t="s">
        <v>140</v>
      </c>
      <c r="C84" s="76" t="s">
        <v>141</v>
      </c>
      <c r="D84" s="85">
        <v>0</v>
      </c>
      <c r="E84" s="85">
        <v>0</v>
      </c>
      <c r="F84" s="86">
        <f>+D84+E84</f>
        <v>0</v>
      </c>
      <c r="G84" s="85">
        <v>0</v>
      </c>
      <c r="H84" s="85">
        <v>0</v>
      </c>
      <c r="I84" s="85">
        <v>0</v>
      </c>
      <c r="J84" s="85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67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>
      <c r="A85" s="14"/>
      <c r="B85" s="18" t="s">
        <v>142</v>
      </c>
      <c r="C85" s="76" t="s">
        <v>143</v>
      </c>
      <c r="D85" s="85">
        <v>0</v>
      </c>
      <c r="E85" s="85">
        <v>0</v>
      </c>
      <c r="F85" s="86">
        <f>+D85+E85</f>
        <v>0</v>
      </c>
      <c r="G85" s="85">
        <v>0</v>
      </c>
      <c r="H85" s="85">
        <v>0</v>
      </c>
      <c r="I85" s="85">
        <v>0</v>
      </c>
      <c r="J85" s="85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67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30">
      <c r="A86" s="14"/>
      <c r="B86" s="18" t="s">
        <v>144</v>
      </c>
      <c r="C86" s="76" t="s">
        <v>145</v>
      </c>
      <c r="D86" s="85">
        <v>0</v>
      </c>
      <c r="E86" s="85">
        <v>0</v>
      </c>
      <c r="F86" s="86">
        <f>+D86+E86</f>
        <v>0</v>
      </c>
      <c r="G86" s="85">
        <v>0</v>
      </c>
      <c r="H86" s="85">
        <v>0</v>
      </c>
      <c r="I86" s="85">
        <v>0</v>
      </c>
      <c r="J86" s="85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67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6"/>
      <c r="D87" s="92"/>
      <c r="E87" s="92"/>
      <c r="F87" s="92"/>
      <c r="G87" s="92"/>
      <c r="H87" s="94"/>
      <c r="I87" s="94"/>
      <c r="J87" s="94"/>
      <c r="K87" s="40"/>
      <c r="L87" s="40"/>
      <c r="M87" s="40"/>
      <c r="N87" s="40"/>
      <c r="O87" s="40"/>
      <c r="P87" s="40"/>
      <c r="Q87" s="40"/>
      <c r="R87" s="40"/>
      <c r="S87" s="67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13" t="s">
        <v>171</v>
      </c>
      <c r="B88" s="114"/>
      <c r="C88" s="115"/>
      <c r="D88" s="99">
        <f>D6+D14+D26+D38+D58+D70</f>
        <v>7801269272.1999989</v>
      </c>
      <c r="E88" s="99">
        <f>E6+E14+E26+E38+E58+E70</f>
        <v>0</v>
      </c>
      <c r="F88" s="99">
        <f>F6+F14+F26+F38+F58+F70</f>
        <v>7801269272.1999989</v>
      </c>
      <c r="G88" s="99">
        <f>G6+G14+G26+G38+G58</f>
        <v>296221510.09999996</v>
      </c>
      <c r="H88" s="100">
        <f>H82+H77+H70+H58+H38+H26+H14+H6</f>
        <v>361071908.25999999</v>
      </c>
      <c r="I88" s="100">
        <f t="shared" ref="I88:O88" si="26">I82+I77+I70+I58+I38+I26+I14+I6</f>
        <v>379210968.31999999</v>
      </c>
      <c r="J88" s="100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494796153.33999991</v>
      </c>
      <c r="N88" s="41">
        <f t="shared" si="26"/>
        <v>454153042.94999999</v>
      </c>
      <c r="O88" s="41">
        <f t="shared" si="26"/>
        <v>436887533.79999995</v>
      </c>
      <c r="P88" s="41">
        <f t="shared" ref="P88:R88" si="27">P82+P77+P70+P58+P38+P26+P14+P6</f>
        <v>0</v>
      </c>
      <c r="Q88" s="41">
        <f t="shared" si="27"/>
        <v>0</v>
      </c>
      <c r="R88" s="41">
        <f t="shared" si="27"/>
        <v>0</v>
      </c>
      <c r="S88" s="41">
        <f>SUM(G88:R88)</f>
        <v>3660820764.3899994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5"/>
      <c r="D89" s="101"/>
      <c r="E89" s="101"/>
      <c r="F89" s="101"/>
      <c r="G89" s="101"/>
      <c r="H89" s="102"/>
      <c r="I89" s="102"/>
      <c r="J89" s="102"/>
      <c r="K89" s="42"/>
      <c r="L89" s="42"/>
      <c r="M89" s="42"/>
      <c r="N89" s="42"/>
      <c r="O89" s="42"/>
      <c r="P89" s="42"/>
      <c r="Q89" s="42"/>
      <c r="R89" s="42"/>
      <c r="S89" s="67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5" t="s">
        <v>146</v>
      </c>
      <c r="D90" s="93">
        <v>0</v>
      </c>
      <c r="E90" s="93">
        <v>0</v>
      </c>
      <c r="F90" s="93">
        <v>0</v>
      </c>
      <c r="G90" s="93">
        <v>0</v>
      </c>
      <c r="H90" s="98">
        <v>0</v>
      </c>
      <c r="I90" s="98">
        <v>0</v>
      </c>
      <c r="J90" s="98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67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5"/>
      <c r="D91" s="93"/>
      <c r="E91" s="93"/>
      <c r="F91" s="93"/>
      <c r="G91" s="93"/>
      <c r="H91" s="98"/>
      <c r="I91" s="98"/>
      <c r="J91" s="98"/>
      <c r="K91" s="39"/>
      <c r="L91" s="39"/>
      <c r="M91" s="39"/>
      <c r="N91" s="39"/>
      <c r="O91" s="39"/>
      <c r="P91" s="39"/>
      <c r="Q91" s="39"/>
      <c r="R91" s="39"/>
      <c r="S91" s="67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5" t="s">
        <v>148</v>
      </c>
      <c r="D92" s="93">
        <f>SUM(D94:D96)</f>
        <v>0</v>
      </c>
      <c r="E92" s="93">
        <f>SUM(E94:E96)</f>
        <v>0</v>
      </c>
      <c r="F92" s="93">
        <f>SUM(F94:F96)</f>
        <v>0</v>
      </c>
      <c r="G92" s="93">
        <v>0</v>
      </c>
      <c r="H92" s="98">
        <v>0</v>
      </c>
      <c r="I92" s="98">
        <v>0</v>
      </c>
      <c r="J92" s="98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67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5"/>
      <c r="D93" s="93"/>
      <c r="E93" s="93"/>
      <c r="F93" s="93"/>
      <c r="G93" s="93"/>
      <c r="H93" s="98"/>
      <c r="I93" s="98"/>
      <c r="J93" s="98"/>
      <c r="K93" s="39"/>
      <c r="L93" s="39"/>
      <c r="M93" s="39"/>
      <c r="N93" s="39"/>
      <c r="O93" s="39"/>
      <c r="P93" s="39"/>
      <c r="Q93" s="39"/>
      <c r="R93" s="39"/>
      <c r="S93" s="67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6" t="s">
        <v>150</v>
      </c>
      <c r="D94" s="85">
        <v>0</v>
      </c>
      <c r="E94" s="85">
        <v>0</v>
      </c>
      <c r="F94" s="86">
        <f>+D94+E94</f>
        <v>0</v>
      </c>
      <c r="G94" s="85">
        <v>0</v>
      </c>
      <c r="H94" s="85">
        <v>0</v>
      </c>
      <c r="I94" s="85">
        <v>0</v>
      </c>
      <c r="J94" s="85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67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6" t="s">
        <v>152</v>
      </c>
      <c r="D95" s="85">
        <v>0</v>
      </c>
      <c r="E95" s="85">
        <v>0</v>
      </c>
      <c r="F95" s="86">
        <f>+D95+E95</f>
        <v>0</v>
      </c>
      <c r="G95" s="85">
        <v>0</v>
      </c>
      <c r="H95" s="85">
        <v>0</v>
      </c>
      <c r="I95" s="85">
        <v>0</v>
      </c>
      <c r="J95" s="85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67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6"/>
      <c r="D96" s="93"/>
      <c r="E96" s="93"/>
      <c r="F96" s="93"/>
      <c r="G96" s="93"/>
      <c r="H96" s="98"/>
      <c r="I96" s="98"/>
      <c r="J96" s="98"/>
      <c r="K96" s="39"/>
      <c r="L96" s="39"/>
      <c r="M96" s="39"/>
      <c r="N96" s="39"/>
      <c r="O96" s="39"/>
      <c r="P96" s="39"/>
      <c r="Q96" s="39"/>
      <c r="R96" s="39"/>
      <c r="S96" s="67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7" t="s">
        <v>154</v>
      </c>
      <c r="D97" s="93">
        <f>SUM(D99:D100)</f>
        <v>0</v>
      </c>
      <c r="E97" s="93">
        <v>0</v>
      </c>
      <c r="F97" s="93">
        <v>0</v>
      </c>
      <c r="G97" s="93">
        <v>0</v>
      </c>
      <c r="H97" s="98">
        <v>0</v>
      </c>
      <c r="I97" s="98">
        <v>0</v>
      </c>
      <c r="J97" s="98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67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7"/>
      <c r="D98" s="93"/>
      <c r="E98" s="93"/>
      <c r="F98" s="93"/>
      <c r="G98" s="93"/>
      <c r="H98" s="98"/>
      <c r="I98" s="98"/>
      <c r="J98" s="98"/>
      <c r="K98" s="39"/>
      <c r="L98" s="39"/>
      <c r="M98" s="39"/>
      <c r="N98" s="39"/>
      <c r="O98" s="39"/>
      <c r="P98" s="39"/>
      <c r="Q98" s="39"/>
      <c r="R98" s="39"/>
      <c r="S98" s="67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8" t="s">
        <v>156</v>
      </c>
      <c r="D99" s="85">
        <v>0</v>
      </c>
      <c r="E99" s="85">
        <v>0</v>
      </c>
      <c r="F99" s="86">
        <f>+D99+E99</f>
        <v>0</v>
      </c>
      <c r="G99" s="85">
        <v>0</v>
      </c>
      <c r="H99" s="85">
        <v>0</v>
      </c>
      <c r="I99" s="85">
        <v>0</v>
      </c>
      <c r="J99" s="85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67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8" t="s">
        <v>158</v>
      </c>
      <c r="D100" s="85">
        <v>0</v>
      </c>
      <c r="E100" s="85">
        <v>0</v>
      </c>
      <c r="F100" s="86">
        <f>+D100+E100</f>
        <v>0</v>
      </c>
      <c r="G100" s="85">
        <v>0</v>
      </c>
      <c r="H100" s="85">
        <v>0</v>
      </c>
      <c r="I100" s="85">
        <v>0</v>
      </c>
      <c r="J100" s="85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67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8"/>
      <c r="D101" s="93"/>
      <c r="E101" s="93"/>
      <c r="F101" s="93"/>
      <c r="G101" s="93"/>
      <c r="H101" s="98"/>
      <c r="I101" s="98"/>
      <c r="J101" s="98"/>
      <c r="K101" s="39"/>
      <c r="L101" s="39"/>
      <c r="M101" s="39"/>
      <c r="N101" s="39"/>
      <c r="O101" s="39"/>
      <c r="P101" s="39"/>
      <c r="Q101" s="39"/>
      <c r="R101" s="39"/>
      <c r="S101" s="67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7" t="s">
        <v>160</v>
      </c>
      <c r="D102" s="93">
        <v>0</v>
      </c>
      <c r="E102" s="93">
        <v>0</v>
      </c>
      <c r="F102" s="93">
        <v>0</v>
      </c>
      <c r="G102" s="93">
        <v>0</v>
      </c>
      <c r="H102" s="98">
        <v>0</v>
      </c>
      <c r="I102" s="98">
        <v>0</v>
      </c>
      <c r="J102" s="98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67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5"/>
      <c r="D103" s="85"/>
      <c r="E103" s="85"/>
      <c r="F103" s="86">
        <f>+D103+E103</f>
        <v>0</v>
      </c>
      <c r="G103" s="85">
        <v>0</v>
      </c>
      <c r="H103" s="85">
        <v>0</v>
      </c>
      <c r="I103" s="85">
        <v>0</v>
      </c>
      <c r="J103" s="85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67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9" t="s">
        <v>162</v>
      </c>
      <c r="D104" s="85">
        <v>0</v>
      </c>
      <c r="E104" s="85">
        <v>0</v>
      </c>
      <c r="F104" s="86">
        <f>+D104+E104</f>
        <v>0</v>
      </c>
      <c r="G104" s="85">
        <v>0</v>
      </c>
      <c r="H104" s="85">
        <v>0</v>
      </c>
      <c r="I104" s="85">
        <v>0</v>
      </c>
      <c r="J104" s="85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67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16" t="s">
        <v>163</v>
      </c>
      <c r="B105" s="116"/>
      <c r="C105" s="116"/>
      <c r="D105" s="103">
        <f t="shared" ref="D105:F105" si="29">D88</f>
        <v>7801269272.1999989</v>
      </c>
      <c r="E105" s="103">
        <f>E88</f>
        <v>0</v>
      </c>
      <c r="F105" s="103">
        <f t="shared" si="29"/>
        <v>7801269272.1999989</v>
      </c>
      <c r="G105" s="103">
        <f t="shared" ref="G105:O105" si="30">G88</f>
        <v>296221510.09999996</v>
      </c>
      <c r="H105" s="104">
        <f t="shared" si="30"/>
        <v>361071908.25999999</v>
      </c>
      <c r="I105" s="104">
        <f t="shared" si="30"/>
        <v>379210968.31999999</v>
      </c>
      <c r="J105" s="104">
        <f t="shared" si="30"/>
        <v>478897868.42999995</v>
      </c>
      <c r="K105" s="46">
        <f t="shared" si="30"/>
        <v>429897429.23000002</v>
      </c>
      <c r="L105" s="46">
        <f t="shared" si="30"/>
        <v>329684349.96000004</v>
      </c>
      <c r="M105" s="46">
        <f t="shared" si="30"/>
        <v>494796153.33999991</v>
      </c>
      <c r="N105" s="46">
        <f t="shared" si="30"/>
        <v>454153042.94999999</v>
      </c>
      <c r="O105" s="46">
        <f t="shared" si="30"/>
        <v>436887533.79999995</v>
      </c>
      <c r="P105" s="46">
        <f t="shared" ref="P105:Q105" si="31">P88</f>
        <v>0</v>
      </c>
      <c r="Q105" s="46">
        <f t="shared" si="31"/>
        <v>0</v>
      </c>
      <c r="R105" s="46">
        <f>R88</f>
        <v>0</v>
      </c>
      <c r="S105" s="46">
        <f>SUM(G105:R105)</f>
        <v>3660820764.3899994</v>
      </c>
      <c r="T105"/>
      <c r="U105"/>
      <c r="V105"/>
      <c r="W105" s="68"/>
      <c r="AW105" s="1"/>
      <c r="AX105" s="1"/>
      <c r="AY105" s="1"/>
      <c r="AZ105" s="1"/>
      <c r="BA105" s="1"/>
    </row>
    <row r="106" spans="1:53" s="1" customFormat="1" ht="33.75" customHeight="1">
      <c r="A106" s="81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81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82"/>
      <c r="P107" s="47"/>
      <c r="Q107" s="47"/>
      <c r="R107" s="47"/>
      <c r="S107" s="47"/>
    </row>
    <row r="108" spans="1:53" s="1" customFormat="1" ht="409.5" customHeight="1">
      <c r="A108" s="81"/>
      <c r="B108" s="47"/>
      <c r="C108" s="48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82"/>
      <c r="S108" s="47"/>
    </row>
    <row r="109" spans="1:53" s="1" customFormat="1" ht="26.25">
      <c r="B109" s="49"/>
      <c r="C109" s="49"/>
      <c r="D109" s="54" t="s">
        <v>169</v>
      </c>
      <c r="E109" s="51"/>
      <c r="F109" s="50"/>
      <c r="G109" s="52"/>
      <c r="H109" s="53"/>
      <c r="I109" s="49"/>
      <c r="J109" s="53"/>
      <c r="K109" s="49"/>
      <c r="L109" s="49"/>
      <c r="M109" s="49"/>
      <c r="N109" s="54" t="s">
        <v>164</v>
      </c>
      <c r="O109" s="53"/>
      <c r="P109" s="49"/>
      <c r="Q109" s="53"/>
      <c r="R109" s="49"/>
      <c r="S109" s="49"/>
      <c r="T109" s="49"/>
      <c r="U109" s="54"/>
      <c r="V109" s="49"/>
      <c r="W109" s="53"/>
      <c r="X109" s="49"/>
      <c r="Y109" s="69"/>
      <c r="Z109" s="49"/>
    </row>
    <row r="110" spans="1:53" s="1" customFormat="1" ht="21" customHeight="1">
      <c r="B110" s="49"/>
      <c r="C110" s="49"/>
      <c r="D110" s="54" t="s">
        <v>170</v>
      </c>
      <c r="E110" s="54"/>
      <c r="F110" s="50"/>
      <c r="G110" s="52"/>
      <c r="H110" s="49"/>
      <c r="I110" s="49"/>
      <c r="J110" s="49"/>
      <c r="K110" s="49"/>
      <c r="L110" s="49"/>
      <c r="M110" s="49"/>
      <c r="N110" s="54" t="s">
        <v>165</v>
      </c>
      <c r="O110" s="49"/>
      <c r="P110" s="49"/>
      <c r="Q110" s="49"/>
      <c r="R110" s="49"/>
      <c r="S110" s="49"/>
      <c r="T110" s="49"/>
      <c r="U110" s="54"/>
      <c r="V110" s="49"/>
      <c r="W110" s="49"/>
      <c r="X110" s="54"/>
      <c r="Y110" s="69"/>
      <c r="Z110" s="49"/>
    </row>
    <row r="111" spans="1:53" s="1" customFormat="1" ht="21" customHeight="1">
      <c r="A111" s="49"/>
      <c r="B111" s="49"/>
      <c r="C111" s="54"/>
      <c r="D111" s="54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49"/>
      <c r="Q111" s="64"/>
      <c r="R111" s="49"/>
      <c r="S111" s="49"/>
      <c r="T111" s="49"/>
      <c r="U111" s="49"/>
      <c r="V111" s="49"/>
      <c r="W111" s="54"/>
      <c r="X111" s="69"/>
      <c r="Y111" s="49"/>
      <c r="Z111" s="70"/>
    </row>
    <row r="112" spans="1:53" s="1" customFormat="1" ht="42" customHeight="1">
      <c r="A112" s="49"/>
      <c r="B112" s="49"/>
      <c r="C112" s="50"/>
      <c r="D112" s="50"/>
      <c r="E112" s="50"/>
      <c r="F112" s="52"/>
      <c r="G112" s="52"/>
      <c r="H112" s="107"/>
      <c r="I112" s="54" t="s">
        <v>175</v>
      </c>
      <c r="J112" s="107"/>
      <c r="K112" s="64"/>
      <c r="L112" s="49"/>
      <c r="M112" s="49"/>
      <c r="N112" s="49"/>
      <c r="O112" s="56"/>
      <c r="P112" s="106"/>
      <c r="Q112" s="56"/>
      <c r="R112" s="64"/>
      <c r="S112" s="49"/>
      <c r="T112" s="49"/>
      <c r="U112" s="49"/>
      <c r="V112" s="49"/>
      <c r="W112" s="49"/>
      <c r="X112" s="49"/>
      <c r="Y112" s="69"/>
      <c r="Z112" s="49"/>
    </row>
    <row r="113" spans="1:52" ht="28.5" customHeight="1">
      <c r="A113" s="55"/>
      <c r="B113" s="55"/>
      <c r="C113" s="56"/>
      <c r="D113" s="56"/>
      <c r="E113" s="56"/>
      <c r="F113" s="57"/>
      <c r="G113" s="57"/>
      <c r="H113" s="107"/>
      <c r="I113" s="54" t="s">
        <v>166</v>
      </c>
      <c r="J113" s="107"/>
      <c r="K113" s="65"/>
      <c r="L113" s="66"/>
      <c r="M113" s="55"/>
      <c r="N113" s="55"/>
      <c r="O113" s="56"/>
      <c r="P113" s="106"/>
      <c r="Q113" s="56"/>
      <c r="R113" s="65"/>
      <c r="S113" s="66"/>
      <c r="T113" s="55"/>
      <c r="U113" s="55"/>
      <c r="V113" s="49"/>
      <c r="W113" s="49"/>
      <c r="X113" s="49"/>
      <c r="Y113" s="69"/>
      <c r="Z113" s="49"/>
      <c r="AW113" s="1"/>
      <c r="AX113" s="1"/>
      <c r="AY113" s="1"/>
      <c r="AZ113" s="1"/>
    </row>
    <row r="114" spans="1:52" ht="84.75" customHeight="1">
      <c r="A114" s="55"/>
      <c r="B114" s="55"/>
      <c r="C114" s="58"/>
      <c r="D114" s="58"/>
      <c r="E114" s="58"/>
      <c r="F114" s="49"/>
      <c r="G114" s="54"/>
      <c r="I114" s="54"/>
      <c r="J114" s="54"/>
      <c r="K114" s="66"/>
      <c r="L114" s="55"/>
      <c r="M114" s="55"/>
      <c r="N114" s="49"/>
      <c r="O114" s="49"/>
      <c r="P114" s="49"/>
      <c r="Q114" s="69"/>
      <c r="R114" s="49"/>
      <c r="S114" s="70"/>
      <c r="T114"/>
      <c r="U114"/>
      <c r="AW114" s="1"/>
      <c r="AX114" s="1"/>
      <c r="AY114" s="1"/>
    </row>
    <row r="115" spans="1:52" ht="36">
      <c r="A115" s="55"/>
      <c r="B115" s="55"/>
      <c r="C115" s="105" t="s">
        <v>173</v>
      </c>
      <c r="D115" s="74"/>
      <c r="E115" s="74"/>
      <c r="F115" s="74"/>
      <c r="G115" s="54"/>
      <c r="H115" s="61"/>
      <c r="I115" s="54"/>
      <c r="J115" s="54"/>
      <c r="K115" s="55"/>
      <c r="L115" s="55"/>
      <c r="M115" s="55"/>
      <c r="N115" s="55"/>
      <c r="O115" s="55"/>
      <c r="P115" s="55"/>
      <c r="Q115" s="69"/>
      <c r="R115" s="55"/>
      <c r="S115" s="70"/>
      <c r="T115"/>
      <c r="U115"/>
      <c r="AW115" s="1"/>
      <c r="AX115" s="1"/>
      <c r="AY115" s="1"/>
    </row>
    <row r="116" spans="1:52" ht="138" customHeight="1">
      <c r="A116" s="55"/>
      <c r="B116" s="55"/>
      <c r="C116" s="108" t="s">
        <v>174</v>
      </c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/>
      <c r="U116"/>
      <c r="AW116" s="1"/>
      <c r="AX116" s="1"/>
      <c r="AY116" s="1"/>
    </row>
    <row r="117" spans="1:52" ht="23.25">
      <c r="A117" s="55"/>
      <c r="B117" s="55"/>
      <c r="C117" s="59"/>
      <c r="D117" s="74"/>
      <c r="E117" s="74"/>
      <c r="F117" s="74"/>
      <c r="G117" s="74"/>
      <c r="H117" s="61"/>
      <c r="I117" s="55"/>
      <c r="J117" s="55"/>
      <c r="K117" s="55"/>
      <c r="L117" s="55"/>
      <c r="M117" s="55"/>
      <c r="N117" s="55"/>
      <c r="O117" s="55"/>
      <c r="P117" s="55"/>
      <c r="Q117" s="69"/>
      <c r="R117" s="55"/>
      <c r="S117" s="70"/>
      <c r="T117"/>
      <c r="U117"/>
      <c r="AW117" s="1"/>
      <c r="AX117" s="1"/>
      <c r="AY117" s="1"/>
    </row>
    <row r="118" spans="1:52">
      <c r="A118" s="55"/>
      <c r="B118" s="55"/>
      <c r="C118" s="59"/>
      <c r="D118" s="60"/>
      <c r="E118" s="60"/>
      <c r="F118" s="60"/>
      <c r="G118" s="60"/>
      <c r="H118" s="55"/>
      <c r="I118" s="55"/>
      <c r="J118" s="55"/>
      <c r="K118" s="55"/>
      <c r="L118" s="55"/>
      <c r="M118" s="55"/>
      <c r="N118" s="55"/>
      <c r="O118" s="55"/>
      <c r="P118" s="55"/>
      <c r="Q118" s="69"/>
      <c r="R118" s="55"/>
      <c r="S118" s="70"/>
      <c r="T118"/>
      <c r="U118"/>
      <c r="AW118" s="1"/>
      <c r="AX118" s="1"/>
      <c r="AY118" s="1"/>
    </row>
    <row r="119" spans="1:52" ht="262.5" customHeight="1">
      <c r="A119" s="55"/>
      <c r="B119" s="62"/>
      <c r="C119" s="63"/>
      <c r="D119" s="63"/>
      <c r="E119" s="63"/>
      <c r="F119" s="62"/>
      <c r="G119" s="62"/>
      <c r="H119" s="62"/>
      <c r="I119" s="62"/>
      <c r="J119" s="62"/>
      <c r="K119" s="62"/>
      <c r="L119" s="62"/>
      <c r="M119" s="55"/>
      <c r="N119" s="55"/>
      <c r="O119" s="55"/>
      <c r="P119" s="55"/>
      <c r="Q119" s="69"/>
      <c r="R119" s="55"/>
      <c r="S119" s="70"/>
      <c r="T119"/>
      <c r="U119"/>
      <c r="AW119" s="1"/>
      <c r="AX119" s="1"/>
      <c r="AY119" s="1"/>
    </row>
    <row r="120" spans="1:52" ht="73.5" customHeight="1">
      <c r="A120" s="71"/>
      <c r="B120" s="71"/>
      <c r="C120" s="72"/>
      <c r="D120" s="72"/>
      <c r="E120" s="7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3"/>
      <c r="R120" s="71"/>
      <c r="S120"/>
      <c r="T120"/>
      <c r="U120"/>
      <c r="AW120" s="1"/>
      <c r="AX120" s="1"/>
      <c r="AY120" s="1"/>
    </row>
    <row r="121" spans="1:52" ht="12" customHeight="1">
      <c r="A121" s="71"/>
      <c r="B121" s="71"/>
      <c r="C121" s="72"/>
      <c r="D121" s="72"/>
      <c r="E121" s="7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3"/>
      <c r="R121" s="71"/>
      <c r="S121"/>
      <c r="T121"/>
      <c r="U121"/>
      <c r="AW121" s="1"/>
      <c r="AX121" s="1"/>
      <c r="AY121" s="1"/>
    </row>
    <row r="122" spans="1:52">
      <c r="A122" s="71"/>
      <c r="B122" s="71"/>
      <c r="C122" s="72"/>
      <c r="D122" s="72"/>
      <c r="E122" s="7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3"/>
      <c r="R122" s="71"/>
      <c r="S122"/>
      <c r="T122"/>
      <c r="U122"/>
      <c r="AW122" s="1"/>
      <c r="AX122" s="1"/>
      <c r="AY122" s="1"/>
    </row>
    <row r="123" spans="1:52">
      <c r="A123" s="71"/>
      <c r="B123" s="71"/>
      <c r="C123" s="72"/>
      <c r="D123" s="72"/>
      <c r="E123" s="7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3"/>
      <c r="R123" s="71"/>
      <c r="S123"/>
      <c r="T123"/>
      <c r="U123"/>
      <c r="AW123" s="1"/>
      <c r="AX123" s="1"/>
      <c r="AY123" s="1"/>
    </row>
    <row r="124" spans="1:52">
      <c r="A124" s="71"/>
      <c r="B124" s="71"/>
      <c r="C124" s="72"/>
      <c r="D124" s="72"/>
      <c r="E124" s="7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3"/>
      <c r="R124" s="71"/>
      <c r="S124"/>
      <c r="T124"/>
      <c r="U124"/>
      <c r="AW124" s="1"/>
      <c r="AX124" s="1"/>
      <c r="AY124" s="1"/>
    </row>
    <row r="125" spans="1:52">
      <c r="A125" s="71"/>
      <c r="B125" s="71"/>
      <c r="C125" s="72"/>
      <c r="D125" s="72"/>
      <c r="E125" s="7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3"/>
      <c r="R125" s="71"/>
      <c r="S125"/>
      <c r="T125"/>
      <c r="U125"/>
      <c r="AW125" s="1"/>
      <c r="AX125" s="1"/>
      <c r="AY125" s="1"/>
    </row>
    <row r="126" spans="1:52">
      <c r="A126" s="71"/>
      <c r="B126" s="71"/>
      <c r="C126" s="72"/>
      <c r="D126" s="72"/>
      <c r="E126" s="7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3"/>
      <c r="R126" s="71"/>
      <c r="S126"/>
      <c r="T126"/>
      <c r="U126"/>
      <c r="AW126" s="1"/>
      <c r="AX126" s="1"/>
      <c r="AY126" s="1"/>
    </row>
    <row r="127" spans="1:52">
      <c r="A127" s="71"/>
      <c r="B127" s="71"/>
      <c r="C127" s="72"/>
      <c r="D127" s="72"/>
      <c r="E127" s="72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3"/>
      <c r="R127" s="71"/>
      <c r="S127"/>
      <c r="T127"/>
      <c r="U127"/>
      <c r="AW127" s="1"/>
      <c r="AX127" s="1"/>
      <c r="AY127" s="1"/>
    </row>
    <row r="128" spans="1:52">
      <c r="A128" s="71"/>
      <c r="B128" s="71"/>
      <c r="C128" s="72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8"/>
      <c r="S128"/>
      <c r="T128"/>
      <c r="U128"/>
    </row>
    <row r="129" spans="1:18">
      <c r="A129" s="71"/>
      <c r="B129" s="71"/>
      <c r="C129" s="72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28"/>
    </row>
    <row r="130" spans="1:18">
      <c r="A130" s="71"/>
      <c r="B130" s="71"/>
      <c r="C130" s="72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28"/>
    </row>
    <row r="131" spans="1:18">
      <c r="A131" s="71"/>
      <c r="B131" s="71"/>
      <c r="C131" s="72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28"/>
    </row>
    <row r="132" spans="1:18">
      <c r="A132" s="71"/>
      <c r="B132" s="71"/>
      <c r="C132" s="72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28"/>
    </row>
    <row r="133" spans="1:18">
      <c r="A133" s="71"/>
      <c r="B133" s="71"/>
      <c r="C133" s="72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28"/>
    </row>
    <row r="134" spans="1:18">
      <c r="A134" s="71"/>
      <c r="B134" s="71"/>
      <c r="C134" s="72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28"/>
    </row>
    <row r="135" spans="1:18">
      <c r="A135" s="71"/>
      <c r="B135" s="71"/>
      <c r="C135" s="72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28"/>
    </row>
    <row r="136" spans="1:18">
      <c r="C136" s="72"/>
      <c r="D136" s="71"/>
      <c r="E136" s="71"/>
      <c r="F136" s="71"/>
      <c r="G136" s="71"/>
      <c r="H136" s="71"/>
      <c r="I136" s="71"/>
      <c r="N136" s="71"/>
      <c r="O136" s="71"/>
      <c r="P136" s="71"/>
      <c r="Q136" s="71"/>
      <c r="R136" s="28"/>
    </row>
    <row r="137" spans="1:18">
      <c r="C137" s="72"/>
      <c r="D137" s="71"/>
      <c r="E137" s="71"/>
      <c r="F137" s="71"/>
      <c r="G137" s="71"/>
      <c r="H137" s="71"/>
      <c r="I137" s="71"/>
      <c r="N137" s="71"/>
      <c r="O137" s="71"/>
      <c r="P137" s="71"/>
      <c r="Q137" s="71"/>
      <c r="R137" s="28"/>
    </row>
    <row r="138" spans="1:18">
      <c r="C138" s="72"/>
      <c r="D138" s="71"/>
      <c r="E138" s="71"/>
      <c r="F138" s="71"/>
      <c r="G138" s="71"/>
      <c r="H138" s="71"/>
      <c r="I138" s="71"/>
      <c r="N138" s="71"/>
      <c r="O138" s="71"/>
      <c r="P138" s="71"/>
      <c r="Q138" s="71"/>
      <c r="R138" s="28"/>
    </row>
    <row r="139" spans="1:18">
      <c r="C139" s="72"/>
      <c r="D139" s="71"/>
      <c r="E139" s="71"/>
      <c r="F139" s="71"/>
      <c r="G139" s="71"/>
      <c r="H139" s="71"/>
      <c r="I139" s="71"/>
      <c r="N139" s="71"/>
      <c r="O139" s="71"/>
      <c r="P139" s="71"/>
      <c r="Q139" s="71"/>
      <c r="R139" s="28"/>
    </row>
    <row r="140" spans="1:18">
      <c r="Q140" s="2"/>
    </row>
    <row r="141" spans="1:18">
      <c r="Q141" s="2"/>
    </row>
    <row r="142" spans="1:18" ht="240" customHeight="1">
      <c r="Q142" s="2"/>
    </row>
    <row r="143" spans="1:18" ht="127.5" customHeight="1">
      <c r="Q143" s="2"/>
    </row>
  </sheetData>
  <mergeCells count="10">
    <mergeCell ref="C116:S116"/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3" header="0.17" footer="0.2"/>
  <pageSetup paperSize="5" scale="26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 2025</vt:lpstr>
      <vt:lpstr>'SEPT 2025'!Área_de_impresión</vt:lpstr>
      <vt:lpstr>'SEPT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2025-10-06T16:13:16Z</cp:lastPrinted>
  <dcterms:created xsi:type="dcterms:W3CDTF">2020-11-04T14:03:00Z</dcterms:created>
  <dcterms:modified xsi:type="dcterms:W3CDTF">2025-10-07T12:43:49Z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