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/>
  </bookViews>
  <sheets>
    <sheet name="DATA" sheetId="1" r:id="rId1"/>
  </sheets>
  <externalReferences>
    <externalReference r:id="rId2"/>
  </externalReferences>
  <definedNames>
    <definedName name="_xlnm._FilterDatabase" localSheetId="0" hidden="1">DATA!$A$1:$M$24</definedName>
    <definedName name="_xlnm.Print_Area" localSheetId="0">DATA!$A$1:$N$44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M25" i="1"/>
  <c r="L29" i="1" s="1"/>
  <c r="M29" i="1" s="1"/>
  <c r="I25" i="1"/>
  <c r="H25" i="1"/>
  <c r="I29" i="1" l="1"/>
  <c r="I30" i="1" s="1"/>
  <c r="K25" i="1"/>
  <c r="J25" i="1"/>
  <c r="J29" i="1" s="1"/>
  <c r="J30" i="1" s="1"/>
  <c r="K2" i="1"/>
</calcChain>
</file>

<file path=xl/sharedStrings.xml><?xml version="1.0" encoding="utf-8"?>
<sst xmlns="http://schemas.openxmlformats.org/spreadsheetml/2006/main" count="206" uniqueCount="120">
  <si>
    <t>CODIGO</t>
  </si>
  <si>
    <t>PROCESO</t>
  </si>
  <si>
    <t>NOMBRE</t>
  </si>
  <si>
    <t>DIRECCIÓN</t>
  </si>
  <si>
    <t>LOCALIDAD</t>
  </si>
  <si>
    <t>CONTRATISTA</t>
  </si>
  <si>
    <t>LÍDER</t>
  </si>
  <si>
    <t>PRESUPUESTO</t>
  </si>
  <si>
    <t>MONTO PAGADO</t>
  </si>
  <si>
    <t>MONTO PENDIENTE</t>
  </si>
  <si>
    <t>% PAGADO</t>
  </si>
  <si>
    <t>ESTATUS</t>
  </si>
  <si>
    <t>% AVANCE</t>
  </si>
  <si>
    <t xml:space="preserve"> </t>
  </si>
  <si>
    <t>PRY-DPD-001-2024</t>
  </si>
  <si>
    <t>IDAC-DAF-CM-2024-0105</t>
  </si>
  <si>
    <t>PLAN ESTRATÉGICO INSTITUCIONAL 2025-2028</t>
  </si>
  <si>
    <t>DPD</t>
  </si>
  <si>
    <t>BLOQUE A</t>
  </si>
  <si>
    <t>GRH CONSULTORES, S.R.L.</t>
  </si>
  <si>
    <t>CHARMERY GRACIANO</t>
  </si>
  <si>
    <t>CERRADO</t>
  </si>
  <si>
    <t>PRY-DDS-001-2021</t>
  </si>
  <si>
    <t>IDAC-CCC-LPN-2023-0010</t>
  </si>
  <si>
    <t>AUTO CARBONO CERO</t>
  </si>
  <si>
    <t>DDS</t>
  </si>
  <si>
    <t>PERAVIA MOTORS, S.A.</t>
  </si>
  <si>
    <t>GELDY NÚÑEZ</t>
  </si>
  <si>
    <t>PRY-DINA-003-2022</t>
  </si>
  <si>
    <t>IDAC-CCC-PEEX-2022-0003</t>
  </si>
  <si>
    <t>NUEVO VOR-DME PNA</t>
  </si>
  <si>
    <t>DINA</t>
  </si>
  <si>
    <t>PUNTA CANA</t>
  </si>
  <si>
    <t>AIRPORT TEAM SOLUTIONS, S.R.L.</t>
  </si>
  <si>
    <t>OSCAR UREÑA</t>
  </si>
  <si>
    <t>PRY-DINA-005-2023</t>
  </si>
  <si>
    <t>IDAC-CCC-PEPU-2022-0011</t>
  </si>
  <si>
    <t>RADAR DOPPLER METEOROLÓGICO ISABEL DE TORRES (PUERTO PLATA)</t>
  </si>
  <si>
    <t>PUERTO PLATA</t>
  </si>
  <si>
    <t>RAFAEL ABREU</t>
  </si>
  <si>
    <t>PRY-DVSO-001-2023</t>
  </si>
  <si>
    <t>IDAC-CCC-PEEX-2023-0005</t>
  </si>
  <si>
    <t>VOR AEROPUERTO SAN ISIDRO</t>
  </si>
  <si>
    <t>DVSO</t>
  </si>
  <si>
    <t>SAN ISIDRO</t>
  </si>
  <si>
    <t>GECI ESPAÑOLA, S.A.</t>
  </si>
  <si>
    <t>EJECUCIÓN</t>
  </si>
  <si>
    <t>PM-DINA-002-2022</t>
  </si>
  <si>
    <t>IDAC-CCC-LPN-2024-0006</t>
  </si>
  <si>
    <t>UPGRADE SISTEMA DE COMUNICACIONES NORGE BOTELLO</t>
  </si>
  <si>
    <t>NORGE BOTELLO</t>
  </si>
  <si>
    <t>ELVIS COLLADO</t>
  </si>
  <si>
    <t>PRY-DTIC-004-2023</t>
  </si>
  <si>
    <t>IDAC-CCC-LPN-2023-0005</t>
  </si>
  <si>
    <t>SEGURIDAD FÍSICA COMPLEJO NORGE BOTELLO</t>
  </si>
  <si>
    <t>DTIC</t>
  </si>
  <si>
    <t>INPROTEC, S.R.L.</t>
  </si>
  <si>
    <t>GERARDO DANIEL GUZMÁN</t>
  </si>
  <si>
    <t>PRY-DA-001-2022</t>
  </si>
  <si>
    <t>IDAC-CCC-LPN-2024-0004</t>
  </si>
  <si>
    <t>SISTEMA DE CLIMATIZACIÓN ASCA</t>
  </si>
  <si>
    <t>DA</t>
  </si>
  <si>
    <t>ASCA</t>
  </si>
  <si>
    <t>ROMACA INDUSTRIAL, S.A.</t>
  </si>
  <si>
    <t>FELIPE DILONÉ</t>
  </si>
  <si>
    <t>PM-DINA-003-2022</t>
  </si>
  <si>
    <t>IDAC-CCC-LPN-2023-0012</t>
  </si>
  <si>
    <t>UPGRADE SISTEMA DE COMUNICACIONES AIGL MDPP</t>
  </si>
  <si>
    <t>PRY-DVSO-004-2023</t>
  </si>
  <si>
    <t xml:space="preserve"> IDAC-CCC-PEEX-2023-0004</t>
  </si>
  <si>
    <t>SISITEMA DE COMUNICACIONES SAN ISIDRO</t>
  </si>
  <si>
    <t>PRY-DINA-001-2021</t>
  </si>
  <si>
    <t>IDAC-CCC-LPN-2023-0014</t>
  </si>
  <si>
    <t>SOLUCIÓN MODULAR GESTIÓN AIM</t>
  </si>
  <si>
    <t>ALEXANDER GABIRONDO</t>
  </si>
  <si>
    <t>PRY-DINA-001-2020</t>
  </si>
  <si>
    <t>IDAC-CCC-PEPU-2020-0001</t>
  </si>
  <si>
    <t>SISTEMA DE COMUNICACIONES TORRE DE CONTROL "EL HIGUERO"</t>
  </si>
  <si>
    <t>EL HIGUERO</t>
  </si>
  <si>
    <t>PAUSADO</t>
  </si>
  <si>
    <t>PRY-DVSO-002-2023</t>
  </si>
  <si>
    <t xml:space="preserve"> IDAC-CCC-PEPU-2023-0002</t>
  </si>
  <si>
    <t>COMUNICACIONES POR MICRO-ONDA</t>
  </si>
  <si>
    <t>AILA</t>
  </si>
  <si>
    <t>PRY-DVSO-003-2023</t>
  </si>
  <si>
    <t xml:space="preserve"> IDAC-MAE-PEUR-2023-0004</t>
  </si>
  <si>
    <t>TORRE AEROPUERTO SAN ISIDRO (CABINA DE CONTROL)</t>
  </si>
  <si>
    <t>PRY-DINA-002-2021</t>
  </si>
  <si>
    <t>IDAC-CCC-PEPU-2023-0003</t>
  </si>
  <si>
    <t>CNS - AMPLIACIÓN DE COBERTURA DEL SISTEMA DE VIGILANCIA TMA CIBAO</t>
  </si>
  <si>
    <t>SANTIAGO</t>
  </si>
  <si>
    <t>PRY-DINA-001-2022</t>
  </si>
  <si>
    <t>IDAC-CCC-PEPU-2023-0006</t>
  </si>
  <si>
    <t>RADARR DOPPLER METEOROLÓGICO BANDA C PARA EL AILA</t>
  </si>
  <si>
    <t>PM-DINA-001-2021</t>
  </si>
  <si>
    <t>IDAC-CCC-LPN-2024-0008</t>
  </si>
  <si>
    <t>ATM - AMBIENTE DE SERVIDORES</t>
  </si>
  <si>
    <t>n/d</t>
  </si>
  <si>
    <t>JONATHAN MÉNDEZ</t>
  </si>
  <si>
    <t>PRY-DVSO-003-2025</t>
  </si>
  <si>
    <t>ESTACIÓN METEROLÓGICA "AWOS" AICR</t>
  </si>
  <si>
    <t>PEDERNALES</t>
  </si>
  <si>
    <t>PLANIFICACIÓN</t>
  </si>
  <si>
    <t>PRY-DVSO-004-2025</t>
  </si>
  <si>
    <t>SISTEMA DVOR/DME AICR</t>
  </si>
  <si>
    <t>PRY-DVSO-002-2025</t>
  </si>
  <si>
    <t>SSISTEMA DE COMUNICACIONES AIRE/TIERRA/AIRE AICR</t>
  </si>
  <si>
    <t xml:space="preserve">PRY-DVSO-001-2025 </t>
  </si>
  <si>
    <t>CABINA DE AERÓDROMOS AICR</t>
  </si>
  <si>
    <t>PRY-DINA-001-2025</t>
  </si>
  <si>
    <t>SISTEMA DE ATERRIZAJE INSTRUMENTAL (ILS) LAS AMÉRICAS</t>
  </si>
  <si>
    <t>PRY-DVSO-005-2025</t>
  </si>
  <si>
    <t>RADAR PRIMARIO/SECUNDARIO AICR</t>
  </si>
  <si>
    <t>TOTAL DE PROYECTOS</t>
  </si>
  <si>
    <t>EJECUCIÓN PRESUPUESTARIA</t>
  </si>
  <si>
    <t>AVANCE FÍSICO</t>
  </si>
  <si>
    <t>PAGADO</t>
  </si>
  <si>
    <t>PENDIENTE</t>
  </si>
  <si>
    <t>EJECUTADO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</si>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</sst>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44" fontId="5" fillId="0" borderId="1" xfId="1" applyFont="1" applyBorder="1"/>
    <xf numFmtId="44" fontId="5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2" borderId="0" xfId="0" applyFill="1" applyAlignment="1"/>
    <xf numFmtId="0" fontId="0" fillId="0" borderId="0" xfId="0" applyAlignment="1"/>
    <xf numFmtId="10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/>
    <xf numFmtId="44" fontId="0" fillId="0" borderId="1" xfId="1" applyFont="1" applyBorder="1" applyAlignment="1"/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4" fillId="3" borderId="1" xfId="0" applyFont="1" applyFill="1" applyBorder="1"/>
    <xf numFmtId="44" fontId="2" fillId="3" borderId="1" xfId="0" applyNumberFormat="1" applyFont="1" applyFill="1" applyBorder="1"/>
    <xf numFmtId="10" fontId="2" fillId="3" borderId="1" xfId="2" applyNumberFormat="1" applyFont="1" applyFill="1" applyBorder="1" applyAlignment="1">
      <alignment horizontal="center" vertical="center"/>
    </xf>
    <xf numFmtId="10" fontId="2" fillId="3" borderId="1" xfId="2" applyNumberFormat="1" applyFont="1" applyFill="1" applyBorder="1" applyAlignment="1">
      <alignment horizontal="center"/>
    </xf>
    <xf numFmtId="16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4" fontId="2" fillId="3" borderId="0" xfId="0" applyNumberFormat="1" applyFont="1" applyFill="1"/>
    <xf numFmtId="10" fontId="3" fillId="2" borderId="0" xfId="2" applyNumberFormat="1" applyFont="1" applyFill="1" applyAlignment="1">
      <alignment horizontal="center"/>
    </xf>
    <xf numFmtId="44" fontId="0" fillId="2" borderId="0" xfId="1" applyFont="1" applyFill="1"/>
    <xf numFmtId="0" fontId="5" fillId="2" borderId="0" xfId="0" applyFont="1" applyFill="1"/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165" fontId="0" fillId="0" borderId="0" xfId="2" applyNumberFormat="1" applyFont="1" applyAlignment="1">
      <alignment horizontal="center"/>
    </xf>
    <xf numFmtId="0" fontId="7" fillId="2" borderId="2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2060"/>
            </a:solidFill>
            <a:ln>
              <a:solidFill>
                <a:sysClr val="windowText" lastClr="000000">
                  <a:lumMod val="25000"/>
                  <a:lumOff val="75000"/>
                  <a:alpha val="94000"/>
                </a:sysClr>
              </a:solidFill>
            </a:ln>
          </c:spPr>
          <c:dPt>
            <c:idx val="0"/>
            <c:bubble3D val="0"/>
            <c:spPr>
              <a:solidFill>
                <a:srgbClr val="00206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D3-4574-A379-63CE71F5109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D3-4574-A379-63CE71F51091}"/>
              </c:ext>
            </c:extLst>
          </c:dPt>
          <c:dLbls>
            <c:dLbl>
              <c:idx val="0"/>
              <c:layout>
                <c:manualLayout>
                  <c:x val="0.2131629961052921"/>
                  <c:y val="-1.0251335296961811E-2"/>
                </c:manualLayout>
              </c:layout>
              <c:spPr/>
              <c:txPr>
                <a:bodyPr/>
                <a:lstStyle/>
                <a:p>
                  <a:pPr>
                    <a:defRPr sz="1050" b="1">
                      <a:solidFill>
                        <a:sysClr val="windowText" lastClr="000000"/>
                      </a:solidFill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-0.21989445914019606"/>
                  <c:y val="1.0251335296961811E-2"/>
                </c:manualLayout>
              </c:layout>
              <c:spPr/>
              <c:txPr>
                <a:bodyPr/>
                <a:lstStyle/>
                <a:p>
                  <a:pPr>
                    <a:defRPr sz="1050" b="1">
                      <a:solidFill>
                        <a:sysClr val="windowText" lastClr="000000"/>
                      </a:solidFill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1050">
                    <a:solidFill>
                      <a:schemeClr val="bg1"/>
                    </a:solidFill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0"/>
          </c:dLbls>
          <c:cat>
            <c:strRef>
              <c:f>DATA!$I$28:$J$28</c:f>
              <c:strCache>
                <c:ptCount val="2"/>
                <c:pt idx="0">
                  <c:v>PAGADO</c:v>
                </c:pt>
                <c:pt idx="1">
                  <c:v>PENDIENTE</c:v>
                </c:pt>
              </c:strCache>
            </c:strRef>
          </c:cat>
          <c:val>
            <c:numRef>
              <c:f>DATA!$I$29:$J$29</c:f>
              <c:numCache>
                <c:formatCode>_("$"* #,##0.00_);_("$"* \(#,##0.00\);_("$"* "-"??_);_(@_)</c:formatCode>
                <c:ptCount val="2"/>
                <c:pt idx="0">
                  <c:v>1908062315.464</c:v>
                </c:pt>
                <c:pt idx="1">
                  <c:v>1759628651.286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4D3-4574-A379-63CE71F5109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27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296033136466"/>
          <c:y val="0.3970616605710236"/>
          <c:w val="0.13925146941429931"/>
          <c:h val="0.18537400826402919"/>
        </c:manualLayout>
      </c:layout>
      <c:overlay val="0"/>
      <c:txPr>
        <a:bodyPr/>
        <a:lstStyle/>
        <a:p>
          <a:pPr>
            <a:defRPr b="1"/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FF0000"/>
            </a:solidFill>
          </c:spPr>
          <c:dPt>
            <c:idx val="0"/>
            <c:bubble3D val="0"/>
            <c:spPr>
              <a:solidFill>
                <a:srgbClr val="00206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155-40F3-9251-75AADE76617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155-40F3-9251-75AADE7661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DATA!$L$28:$M$28</c:f>
              <c:strCache>
                <c:ptCount val="2"/>
                <c:pt idx="0">
                  <c:v>EJECUTADO</c:v>
                </c:pt>
                <c:pt idx="1">
                  <c:v>PENDIENTE</c:v>
                </c:pt>
              </c:strCache>
            </c:strRef>
          </c:cat>
          <c:val>
            <c:numRef>
              <c:f>DATA!$L$29:$M$29</c:f>
              <c:numCache>
                <c:formatCode>0.00%</c:formatCode>
                <c:ptCount val="2"/>
                <c:pt idx="0">
                  <c:v>0.47267080745341616</c:v>
                </c:pt>
                <c:pt idx="1">
                  <c:v>0.52732919254658384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155-40F3-9251-75AADE7661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16390495782319"/>
          <c:y val="0.36183358825201878"/>
          <c:w val="0.29123970816191369"/>
          <c:h val="0.202485384043023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DATA!$I$58</c:f>
              <c:numCache>
                <c:formatCode>General</c:formatCode>
                <c:ptCount val="1"/>
              </c:numCache>
            </c:numRef>
          </c:cat>
          <c:val>
            <c:numRef>
              <c:f>DATA!$L$29</c:f>
              <c:numCache>
                <c:formatCode>0.00%</c:formatCode>
                <c:ptCount val="1"/>
                <c:pt idx="0">
                  <c:v>0.47267080745341616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9F-4986-B9D0-D0CAC355F639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DATA!$I$58</c:f>
              <c:numCache>
                <c:formatCode>General</c:formatCode>
                <c:ptCount val="1"/>
              </c:numCache>
            </c:numRef>
          </c:cat>
          <c:val>
            <c:numRef>
              <c:f>DATA!$M$29</c:f>
              <c:numCache>
                <c:formatCode>0.00%</c:formatCode>
                <c:ptCount val="1"/>
                <c:pt idx="0">
                  <c:v>0.52732919254658384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9F-4986-B9D0-D0CAC355F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3285760"/>
        <c:axId val="113287552"/>
      </c:barChart>
      <c:catAx>
        <c:axId val="113285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3287552"/>
        <c:crosses val="autoZero"/>
        <c:auto val="1"/>
        <c:lblAlgn val="ctr"/>
        <c:lblOffset val="100"/>
        <c:noMultiLvlLbl val="0"/>
      </c:catAx>
      <c:valAx>
        <c:axId val="11328755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1328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val>
            <c:numRef>
              <c:f>DATA!$I$30</c:f>
              <c:numCache>
                <c:formatCode>0.00%</c:formatCode>
                <c:ptCount val="1"/>
                <c:pt idx="0">
                  <c:v>0.5202353013822113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F9-4F4C-AEFA-1E9513206696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DATA!$J$30</c:f>
              <c:numCache>
                <c:formatCode>0.00%</c:formatCode>
                <c:ptCount val="1"/>
                <c:pt idx="0">
                  <c:v>0.47976469861778875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F9-4F4C-AEFA-1E9513206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3853952"/>
        <c:axId val="113855488"/>
      </c:barChart>
      <c:catAx>
        <c:axId val="1138539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3855488"/>
        <c:crosses val="autoZero"/>
        <c:auto val="1"/>
        <c:lblAlgn val="ctr"/>
        <c:lblOffset val="100"/>
        <c:noMultiLvlLbl val="0"/>
      </c:catAx>
      <c:valAx>
        <c:axId val="11385548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1385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1097158</xdr:colOff>
      <xdr:row>29</xdr:row>
      <xdr:rowOff>156883</xdr:rowOff>
    </xdr:from>
    <xdr:to>
      <xdr:col>11</xdr:col>
      <xdr:colOff>11205</xdr:colOff>
      <xdr:row>42</xdr:row>
      <xdr:rowOff>158109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139598A7-C8AB-D2C3-A8BE-7D339731D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1035982</xdr:colOff>
      <xdr:row>29</xdr:row>
      <xdr:rowOff>111397</xdr:rowOff>
    </xdr:from>
    <xdr:to>
      <xdr:col>14</xdr:col>
      <xdr:colOff>571498</xdr:colOff>
      <xdr:row>42</xdr:row>
      <xdr:rowOff>44162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783AF913-74B3-41F5-85E0-39B0406A2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560294</xdr:colOff>
      <xdr:row>41</xdr:row>
      <xdr:rowOff>78443</xdr:rowOff>
    </xdr:from>
    <xdr:to>
      <xdr:col>14</xdr:col>
      <xdr:colOff>201706</xdr:colOff>
      <xdr:row>43</xdr:row>
      <xdr:rowOff>168613</xdr:rowOff>
    </xdr:to>
    <xdr:grpSp>
      <xdr:nvGrpSpPr>
        <xdr:cNvPr id="4" name="Grupo 3"/>
        <xdr:cNvGrpSpPr/>
      </xdr:nvGrpSpPr>
      <xdr:grpSpPr>
        <a:xfrm>
          <a:off x="22821580" y="8120264"/>
          <a:ext cx="2240376" cy="471170"/>
          <a:chOff x="0" y="0"/>
          <a:chExt cx="4868051" cy="1367919"/>
        </a:xfrm>
      </xdr:grpSpPr>
      <xdr:graphicFrame macro="">
        <xdr:nvGraphicFramePr>
          <xdr:cNvPr id="5" name="Gráfico 4"/>
          <xdr:cNvGraphicFramePr/>
        </xdr:nvGraphicFramePr>
        <xdr:xfrm>
          <a:off x="0" y="0"/>
          <a:ext cx="3305735" cy="136791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$L$29">
        <xdr:nvSpPr>
          <xdr:cNvPr id="6" name="CuadroTexto 12"/>
          <xdr:cNvSpPr txBox="1"/>
        </xdr:nvSpPr>
        <xdr:spPr>
          <a:xfrm>
            <a:off x="2970528" y="324123"/>
            <a:ext cx="1897523" cy="782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fld id="{581A4CA2-A037-4228-88CF-5D1E86B93D2C}" type="TxLink">
              <a:rPr lang="en-US" sz="1100" b="1" i="0" u="none" strike="noStrike">
                <a:solidFill>
                  <a:sysClr val="windowText" lastClr="000000"/>
                </a:solidFill>
                <a:effectLst/>
                <a:latin typeface="Calibri"/>
                <a:ea typeface="Times New Roman" panose="02020603050405020304" pitchFamily="18" charset="0"/>
                <a:cs typeface="Calibri"/>
              </a:rPr>
              <a:pPr>
                <a:spcAft>
                  <a:spcPts val="0"/>
                </a:spcAft>
              </a:pPr>
              <a:t>47.27%</a:t>
            </a:fld>
            <a:endParaRPr lang="es-DO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9</xdr:col>
      <xdr:colOff>403412</xdr:colOff>
      <xdr:row>41</xdr:row>
      <xdr:rowOff>89648</xdr:rowOff>
    </xdr:from>
    <xdr:to>
      <xdr:col>10</xdr:col>
      <xdr:colOff>537883</xdr:colOff>
      <xdr:row>43</xdr:row>
      <xdr:rowOff>179818</xdr:rowOff>
    </xdr:to>
    <xdr:grpSp>
      <xdr:nvGrpSpPr>
        <xdr:cNvPr id="7" name="Grupo 6"/>
        <xdr:cNvGrpSpPr/>
      </xdr:nvGrpSpPr>
      <xdr:grpSpPr>
        <a:xfrm>
          <a:off x="17725305" y="8131469"/>
          <a:ext cx="2025864" cy="471170"/>
          <a:chOff x="14253882" y="7956177"/>
          <a:chExt cx="1669677" cy="471170"/>
        </a:xfrm>
      </xdr:grpSpPr>
      <xdr:graphicFrame macro="">
        <xdr:nvGraphicFramePr>
          <xdr:cNvPr id="8" name="Gráfico 7"/>
          <xdr:cNvGraphicFramePr/>
        </xdr:nvGraphicFramePr>
        <xdr:xfrm>
          <a:off x="14253882" y="7956177"/>
          <a:ext cx="1149043" cy="4711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$I$30">
        <xdr:nvSpPr>
          <xdr:cNvPr id="9" name="CuadroTexto 12"/>
          <xdr:cNvSpPr txBox="1"/>
        </xdr:nvSpPr>
        <xdr:spPr>
          <a:xfrm>
            <a:off x="15263998" y="8056613"/>
            <a:ext cx="659561" cy="2693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fld id="{BD704BC2-B722-49C4-A6A3-2411121DC1B5}" type="TxLink">
              <a:rPr lang="en-US" sz="1100" b="1" i="0" u="none" strike="noStrike">
                <a:solidFill>
                  <a:srgbClr val="000000"/>
                </a:solidFill>
                <a:effectLst/>
                <a:latin typeface="Calibri"/>
                <a:ea typeface="Times New Roman" panose="02020603050405020304" pitchFamily="18" charset="0"/>
                <a:cs typeface="Calibri"/>
              </a:rPr>
              <a:pPr>
                <a:spcAft>
                  <a:spcPts val="0"/>
                </a:spcAft>
              </a:pPr>
              <a:t>52.02%</a:t>
            </a:fld>
            <a:endParaRPr lang="es-DO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STI&#211;N%20DE%20PROYECTOS/Matriz%20Seguimiento%20Proyectos%20En%20Ejecucion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DATA"/>
      <sheetName val="RESUMEN"/>
      <sheetName val="PAGOS"/>
      <sheetName val="HITOS"/>
      <sheetName val="VISITAS"/>
      <sheetName val="TRIMESTRAL"/>
      <sheetName val="desestimados y cerrados"/>
      <sheetName val="DOCUMENTOS"/>
      <sheetName val="CATALOGO"/>
    </sheetNames>
    <sheetDataSet>
      <sheetData sheetId="0"/>
      <sheetData sheetId="1">
        <row r="28">
          <cell r="I28" t="str">
            <v>PAGADO</v>
          </cell>
        </row>
      </sheetData>
      <sheetData sheetId="2"/>
      <sheetData sheetId="3"/>
      <sheetData sheetId="4">
        <row r="7">
          <cell r="B7">
            <v>0.8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id="1" name="Tabla10" displayName="Tabla10" ref="A1:M24" totalsRowShown="0" headerRowDxfId="13">
  <autoFilter ref="A1:M24"/>
  <sortState ref="A2:M24">
    <sortCondition descending="1" ref="M1:M24"/>
  </sortState>
  <tableColumns count="13">
    <tableColumn id="1" name="CODIGO" dataDxfId="12"/>
    <tableColumn id="13" name="PROCESO" dataDxfId="11"/>
    <tableColumn id="2" name="NOMBRE" dataDxfId="10"/>
    <tableColumn id="3" name="DIRECCIÓN" dataDxfId="9"/>
    <tableColumn id="4" name="LOCALIDAD" dataDxfId="8"/>
    <tableColumn id="5" name="CONTRATISTA" dataDxfId="7"/>
    <tableColumn id="6" name="LÍDER" dataDxfId="6"/>
    <tableColumn id="7" name="PRESUPUESTO" dataDxfId="5" dataCellStyle="Moneda"/>
    <tableColumn id="8" name="MONTO PAGADO" dataDxfId="4" dataCellStyle="Moneda"/>
    <tableColumn id="9" name="MONTO PENDIENTE" dataDxfId="3" dataCellStyle="Moneda"/>
    <tableColumn id="10" name="% PAGADO" dataDxfId="2" dataCellStyle="Porcentaje">
      <calculatedColumnFormula>+Tabla10[[#This Row],[MONTO PAGADO]]/Tabla10[[#This Row],[PRESUPUESTO]]</calculatedColumnFormula>
    </tableColumn>
    <tableColumn id="11" name="ESTATUS" dataDxfId="1"/>
    <tableColumn id="12" name="% AVANCE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tabSelected="1" view="pageBreakPreview" topLeftCell="D1" zoomScale="70" zoomScaleNormal="85" zoomScaleSheetLayoutView="70" workbookViewId="0">
      <selection activeCell="M25" sqref="M25"/>
    </sheetView>
  </sheetViews>
  <sheetFormatPr baseColWidth="10" defaultRowHeight="15" x14ac:dyDescent="0.25"/>
  <cols>
    <col min="1" max="1" width="28.85546875" bestFit="1" customWidth="1"/>
    <col min="2" max="2" width="25.42578125" bestFit="1" customWidth="1"/>
    <col min="3" max="3" width="66.28515625" customWidth="1"/>
    <col min="4" max="4" width="15" customWidth="1"/>
    <col min="5" max="5" width="16.140625" bestFit="1" customWidth="1"/>
    <col min="6" max="6" width="30.7109375" bestFit="1" customWidth="1"/>
    <col min="7" max="8" width="25.28515625" customWidth="1"/>
    <col min="9" max="9" width="26.5703125" customWidth="1"/>
    <col min="10" max="10" width="28.28515625" customWidth="1"/>
    <col min="11" max="11" width="23.5703125" style="43" bestFit="1" customWidth="1"/>
    <col min="12" max="12" width="22" bestFit="1" customWidth="1"/>
    <col min="13" max="13" width="23.5703125" style="4" bestFit="1" customWidth="1"/>
    <col min="14" max="14" width="15.28515625" customWidth="1"/>
    <col min="15" max="15" width="41.42578125" bestFit="1" customWidth="1"/>
    <col min="16" max="16" width="18.85546875" customWidth="1"/>
    <col min="17" max="17" width="19" bestFit="1" customWidth="1"/>
    <col min="18" max="18" width="16" bestFit="1" customWidth="1"/>
    <col min="19" max="19" width="18.140625" bestFit="1" customWidth="1"/>
    <col min="20" max="20" width="19.28515625" customWidth="1"/>
    <col min="21" max="21" width="8.5703125" bestFit="1" customWidth="1"/>
    <col min="22" max="22" width="13.42578125" customWidth="1"/>
    <col min="23" max="23" width="15.140625" bestFit="1" customWidth="1"/>
    <col min="24" max="24" width="14" customWidth="1"/>
    <col min="26" max="26" width="14.42578125" customWidth="1"/>
    <col min="27" max="27" width="18" customWidth="1"/>
  </cols>
  <sheetData>
    <row r="1" spans="1:32" s="4" customFormat="1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3"/>
      <c r="O1"/>
      <c r="P1"/>
      <c r="Q1"/>
      <c r="R1"/>
      <c r="S1"/>
      <c r="T1"/>
      <c r="U1"/>
      <c r="V1"/>
      <c r="W1"/>
      <c r="X1"/>
      <c r="Y1"/>
      <c r="Z1" t="s">
        <v>13</v>
      </c>
      <c r="AA1"/>
      <c r="AB1"/>
      <c r="AC1"/>
      <c r="AD1"/>
      <c r="AE1"/>
      <c r="AF1"/>
    </row>
    <row r="2" spans="1:32" x14ac:dyDescent="0.25">
      <c r="A2" s="5" t="s">
        <v>14</v>
      </c>
      <c r="B2" s="6" t="s">
        <v>15</v>
      </c>
      <c r="C2" s="7" t="s">
        <v>16</v>
      </c>
      <c r="D2" s="8" t="s">
        <v>17</v>
      </c>
      <c r="E2" s="9" t="s">
        <v>18</v>
      </c>
      <c r="F2" s="10" t="s">
        <v>19</v>
      </c>
      <c r="G2" s="9" t="s">
        <v>20</v>
      </c>
      <c r="H2" s="11">
        <v>1550000</v>
      </c>
      <c r="I2" s="12">
        <v>1550000</v>
      </c>
      <c r="J2" s="12">
        <v>0</v>
      </c>
      <c r="K2" s="13">
        <f>+Tabla10[[#This Row],[MONTO PAGADO]]/Tabla10[[#This Row],[PRESUPUESTO]]</f>
        <v>1</v>
      </c>
      <c r="L2" s="14" t="s">
        <v>21</v>
      </c>
      <c r="M2" s="13">
        <v>1</v>
      </c>
      <c r="N2" s="15"/>
    </row>
    <row r="3" spans="1:32" x14ac:dyDescent="0.25">
      <c r="A3" s="16" t="s">
        <v>22</v>
      </c>
      <c r="B3" s="17" t="s">
        <v>23</v>
      </c>
      <c r="C3" s="7" t="s">
        <v>24</v>
      </c>
      <c r="D3" s="18" t="s">
        <v>25</v>
      </c>
      <c r="E3" s="19" t="s">
        <v>18</v>
      </c>
      <c r="F3" s="20" t="s">
        <v>26</v>
      </c>
      <c r="G3" s="19" t="s">
        <v>27</v>
      </c>
      <c r="H3" s="21">
        <v>17520750</v>
      </c>
      <c r="I3" s="12">
        <v>17520750</v>
      </c>
      <c r="J3" s="22">
        <v>0</v>
      </c>
      <c r="K3" s="13">
        <f>+Tabla10[[#This Row],[MONTO PAGADO]]/Tabla10[[#This Row],[PRESUPUESTO]]</f>
        <v>1</v>
      </c>
      <c r="L3" s="23" t="s">
        <v>21</v>
      </c>
      <c r="M3" s="13">
        <v>1</v>
      </c>
      <c r="N3" s="15"/>
    </row>
    <row r="4" spans="1:32" x14ac:dyDescent="0.25">
      <c r="A4" s="5" t="s">
        <v>28</v>
      </c>
      <c r="B4" s="6" t="s">
        <v>29</v>
      </c>
      <c r="C4" s="7" t="s">
        <v>30</v>
      </c>
      <c r="D4" s="8" t="s">
        <v>31</v>
      </c>
      <c r="E4" s="9" t="s">
        <v>32</v>
      </c>
      <c r="F4" s="10" t="s">
        <v>33</v>
      </c>
      <c r="G4" s="9" t="s">
        <v>34</v>
      </c>
      <c r="H4" s="11">
        <v>119500000</v>
      </c>
      <c r="I4" s="12">
        <v>119500000</v>
      </c>
      <c r="J4" s="12">
        <v>0</v>
      </c>
      <c r="K4" s="13">
        <f>+Tabla10[[#This Row],[MONTO PAGADO]]/Tabla10[[#This Row],[PRESUPUESTO]]</f>
        <v>1</v>
      </c>
      <c r="L4" s="14" t="s">
        <v>21</v>
      </c>
      <c r="M4" s="13">
        <v>1</v>
      </c>
      <c r="N4" s="15"/>
    </row>
    <row r="5" spans="1:32" s="25" customFormat="1" x14ac:dyDescent="0.25">
      <c r="A5" s="5" t="s">
        <v>35</v>
      </c>
      <c r="B5" s="6" t="s">
        <v>36</v>
      </c>
      <c r="C5" s="7" t="s">
        <v>37</v>
      </c>
      <c r="D5" s="8" t="s">
        <v>31</v>
      </c>
      <c r="E5" s="9" t="s">
        <v>38</v>
      </c>
      <c r="F5" s="10" t="s">
        <v>33</v>
      </c>
      <c r="G5" s="9" t="s">
        <v>39</v>
      </c>
      <c r="H5" s="11">
        <v>249475600</v>
      </c>
      <c r="I5" s="12">
        <v>249475600</v>
      </c>
      <c r="J5" s="12">
        <v>0</v>
      </c>
      <c r="K5" s="13">
        <f>+Tabla10[[#This Row],[MONTO PAGADO]]/Tabla10[[#This Row],[PRESUPUESTO]]</f>
        <v>1</v>
      </c>
      <c r="L5" s="14" t="s">
        <v>21</v>
      </c>
      <c r="M5" s="13">
        <v>1</v>
      </c>
      <c r="N5" s="24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x14ac:dyDescent="0.25">
      <c r="A6" s="5" t="s">
        <v>40</v>
      </c>
      <c r="B6" s="6" t="s">
        <v>41</v>
      </c>
      <c r="C6" s="7" t="s">
        <v>42</v>
      </c>
      <c r="D6" s="8" t="s">
        <v>43</v>
      </c>
      <c r="E6" s="9" t="s">
        <v>44</v>
      </c>
      <c r="F6" s="10" t="s">
        <v>45</v>
      </c>
      <c r="G6" s="9" t="s">
        <v>39</v>
      </c>
      <c r="H6" s="11">
        <v>119417734.46000001</v>
      </c>
      <c r="I6" s="12">
        <v>119417734.46000001</v>
      </c>
      <c r="J6" s="12">
        <v>0</v>
      </c>
      <c r="K6" s="13">
        <f>+Tabla10[[#This Row],[MONTO PAGADO]]/Tabla10[[#This Row],[PRESUPUESTO]]</f>
        <v>1</v>
      </c>
      <c r="L6" s="14" t="s">
        <v>46</v>
      </c>
      <c r="M6" s="13">
        <v>0.8571428571428571</v>
      </c>
      <c r="N6" s="15"/>
    </row>
    <row r="7" spans="1:32" x14ac:dyDescent="0.25">
      <c r="A7" s="5" t="s">
        <v>47</v>
      </c>
      <c r="B7" s="6" t="s">
        <v>48</v>
      </c>
      <c r="C7" s="7" t="s">
        <v>49</v>
      </c>
      <c r="D7" s="8" t="s">
        <v>31</v>
      </c>
      <c r="E7" s="9" t="s">
        <v>50</v>
      </c>
      <c r="F7" s="10" t="s">
        <v>45</v>
      </c>
      <c r="G7" s="9" t="s">
        <v>51</v>
      </c>
      <c r="H7" s="11">
        <v>57423551.200000003</v>
      </c>
      <c r="I7" s="12">
        <v>28711775.600000001</v>
      </c>
      <c r="J7" s="12">
        <v>28711775.600000001</v>
      </c>
      <c r="K7" s="13">
        <f>+Tabla10[[#This Row],[MONTO PAGADO]]/Tabla10[[#This Row],[PRESUPUESTO]]</f>
        <v>0.5</v>
      </c>
      <c r="L7" s="14" t="s">
        <v>46</v>
      </c>
      <c r="M7" s="13">
        <v>0.8</v>
      </c>
      <c r="N7" s="15"/>
    </row>
    <row r="8" spans="1:32" x14ac:dyDescent="0.25">
      <c r="A8" s="5" t="s">
        <v>52</v>
      </c>
      <c r="B8" s="6" t="s">
        <v>53</v>
      </c>
      <c r="C8" s="7" t="s">
        <v>54</v>
      </c>
      <c r="D8" s="8" t="s">
        <v>55</v>
      </c>
      <c r="E8" s="9" t="s">
        <v>50</v>
      </c>
      <c r="F8" s="10" t="s">
        <v>56</v>
      </c>
      <c r="G8" s="9" t="s">
        <v>57</v>
      </c>
      <c r="H8" s="11">
        <v>77624232.400000006</v>
      </c>
      <c r="I8" s="12">
        <v>65980597.540000007</v>
      </c>
      <c r="J8" s="12">
        <v>11643634.859999999</v>
      </c>
      <c r="K8" s="13">
        <f>+Tabla10[[#This Row],[MONTO PAGADO]]/Tabla10[[#This Row],[PRESUPUESTO]]</f>
        <v>0.85</v>
      </c>
      <c r="L8" s="14" t="s">
        <v>46</v>
      </c>
      <c r="M8" s="13">
        <v>0.75</v>
      </c>
      <c r="N8" s="15"/>
    </row>
    <row r="9" spans="1:32" x14ac:dyDescent="0.25">
      <c r="A9" s="5" t="s">
        <v>58</v>
      </c>
      <c r="B9" s="6" t="s">
        <v>59</v>
      </c>
      <c r="C9" s="7" t="s">
        <v>60</v>
      </c>
      <c r="D9" s="8" t="s">
        <v>61</v>
      </c>
      <c r="E9" s="9" t="s">
        <v>62</v>
      </c>
      <c r="F9" s="10" t="s">
        <v>63</v>
      </c>
      <c r="G9" s="9" t="s">
        <v>64</v>
      </c>
      <c r="H9" s="11">
        <v>114021215.42000002</v>
      </c>
      <c r="I9" s="12">
        <v>22804243.084000003</v>
      </c>
      <c r="J9" s="12">
        <v>91216972.33600001</v>
      </c>
      <c r="K9" s="13">
        <f>+Tabla10[[#This Row],[MONTO PAGADO]]/Tabla10[[#This Row],[PRESUPUESTO]]</f>
        <v>0.19999999999999998</v>
      </c>
      <c r="L9" s="14" t="s">
        <v>46</v>
      </c>
      <c r="M9" s="13">
        <v>0.75</v>
      </c>
      <c r="N9" s="15"/>
    </row>
    <row r="10" spans="1:32" x14ac:dyDescent="0.25">
      <c r="A10" s="5" t="s">
        <v>65</v>
      </c>
      <c r="B10" s="6" t="s">
        <v>66</v>
      </c>
      <c r="C10" s="7" t="s">
        <v>67</v>
      </c>
      <c r="D10" s="8" t="s">
        <v>31</v>
      </c>
      <c r="E10" s="9" t="s">
        <v>38</v>
      </c>
      <c r="F10" s="10" t="s">
        <v>45</v>
      </c>
      <c r="G10" s="9" t="s">
        <v>51</v>
      </c>
      <c r="H10" s="11">
        <v>48691306.960000001</v>
      </c>
      <c r="I10" s="12">
        <v>24345653.48</v>
      </c>
      <c r="J10" s="12">
        <v>24345653.48</v>
      </c>
      <c r="K10" s="13">
        <f>+Tabla10[[#This Row],[MONTO PAGADO]]/Tabla10[[#This Row],[PRESUPUESTO]]</f>
        <v>0.5</v>
      </c>
      <c r="L10" s="14" t="s">
        <v>46</v>
      </c>
      <c r="M10" s="13">
        <v>0.7142857142857143</v>
      </c>
      <c r="N10" s="15"/>
    </row>
    <row r="11" spans="1:32" x14ac:dyDescent="0.25">
      <c r="A11" s="5" t="s">
        <v>68</v>
      </c>
      <c r="B11" s="6" t="s">
        <v>69</v>
      </c>
      <c r="C11" s="7" t="s">
        <v>70</v>
      </c>
      <c r="D11" s="8" t="s">
        <v>43</v>
      </c>
      <c r="E11" s="9" t="s">
        <v>44</v>
      </c>
      <c r="F11" s="10" t="s">
        <v>33</v>
      </c>
      <c r="G11" s="9" t="s">
        <v>39</v>
      </c>
      <c r="H11" s="11">
        <v>130500000</v>
      </c>
      <c r="I11" s="12">
        <v>110925000</v>
      </c>
      <c r="J11" s="12">
        <v>19575000</v>
      </c>
      <c r="K11" s="13">
        <f>+Tabla10[[#This Row],[MONTO PAGADO]]/Tabla10[[#This Row],[PRESUPUESTO]]</f>
        <v>0.85</v>
      </c>
      <c r="L11" s="14" t="s">
        <v>46</v>
      </c>
      <c r="M11" s="13">
        <v>0.66666666666666663</v>
      </c>
      <c r="N11" s="15"/>
    </row>
    <row r="12" spans="1:32" x14ac:dyDescent="0.25">
      <c r="A12" s="5" t="s">
        <v>71</v>
      </c>
      <c r="B12" s="6" t="s">
        <v>72</v>
      </c>
      <c r="C12" s="7" t="s">
        <v>73</v>
      </c>
      <c r="D12" s="8" t="s">
        <v>31</v>
      </c>
      <c r="E12" s="9" t="s">
        <v>50</v>
      </c>
      <c r="F12" s="10" t="s">
        <v>45</v>
      </c>
      <c r="G12" s="9" t="s">
        <v>74</v>
      </c>
      <c r="H12" s="11">
        <v>358200000</v>
      </c>
      <c r="I12" s="12">
        <v>214920000</v>
      </c>
      <c r="J12" s="12">
        <v>143280000</v>
      </c>
      <c r="K12" s="13">
        <f>+Tabla10[[#This Row],[MONTO PAGADO]]/Tabla10[[#This Row],[PRESUPUESTO]]</f>
        <v>0.6</v>
      </c>
      <c r="L12" s="14" t="s">
        <v>46</v>
      </c>
      <c r="M12" s="13">
        <v>0.5714285714285714</v>
      </c>
      <c r="N12" s="15"/>
    </row>
    <row r="13" spans="1:32" x14ac:dyDescent="0.25">
      <c r="A13" s="5" t="s">
        <v>75</v>
      </c>
      <c r="B13" s="6" t="s">
        <v>76</v>
      </c>
      <c r="C13" s="7" t="s">
        <v>77</v>
      </c>
      <c r="D13" s="8" t="s">
        <v>31</v>
      </c>
      <c r="E13" s="9" t="s">
        <v>78</v>
      </c>
      <c r="F13" s="10" t="s">
        <v>45</v>
      </c>
      <c r="G13" s="9" t="s">
        <v>51</v>
      </c>
      <c r="H13" s="11">
        <v>171973836.31</v>
      </c>
      <c r="I13" s="12">
        <v>164041769.29999998</v>
      </c>
      <c r="J13" s="12">
        <v>7932067.0100000203</v>
      </c>
      <c r="K13" s="13">
        <f>+Tabla10[[#This Row],[MONTO PAGADO]]/Tabla10[[#This Row],[PRESUPUESTO]]</f>
        <v>0.95387631525703898</v>
      </c>
      <c r="L13" s="14" t="s">
        <v>79</v>
      </c>
      <c r="M13" s="13">
        <v>0.5</v>
      </c>
      <c r="N13" s="15"/>
    </row>
    <row r="14" spans="1:32" x14ac:dyDescent="0.25">
      <c r="A14" s="5" t="s">
        <v>80</v>
      </c>
      <c r="B14" s="6" t="s">
        <v>81</v>
      </c>
      <c r="C14" s="7" t="s">
        <v>82</v>
      </c>
      <c r="D14" s="8" t="s">
        <v>43</v>
      </c>
      <c r="E14" s="9" t="s">
        <v>83</v>
      </c>
      <c r="F14" s="10" t="s">
        <v>33</v>
      </c>
      <c r="G14" s="9" t="s">
        <v>51</v>
      </c>
      <c r="H14" s="11">
        <v>19450000</v>
      </c>
      <c r="I14" s="12">
        <v>9725000</v>
      </c>
      <c r="J14" s="12">
        <v>9725000</v>
      </c>
      <c r="K14" s="13">
        <f>+Tabla10[[#This Row],[MONTO PAGADO]]/Tabla10[[#This Row],[PRESUPUESTO]]</f>
        <v>0.5</v>
      </c>
      <c r="L14" s="14" t="s">
        <v>79</v>
      </c>
      <c r="M14" s="13">
        <v>0.5</v>
      </c>
      <c r="N14" s="15"/>
    </row>
    <row r="15" spans="1:32" x14ac:dyDescent="0.25">
      <c r="A15" s="5" t="s">
        <v>84</v>
      </c>
      <c r="B15" s="6" t="s">
        <v>85</v>
      </c>
      <c r="C15" s="7" t="s">
        <v>86</v>
      </c>
      <c r="D15" s="8" t="s">
        <v>43</v>
      </c>
      <c r="E15" s="9" t="s">
        <v>44</v>
      </c>
      <c r="F15" s="10" t="s">
        <v>33</v>
      </c>
      <c r="G15" s="9" t="s">
        <v>39</v>
      </c>
      <c r="H15" s="11">
        <v>289000000</v>
      </c>
      <c r="I15" s="12">
        <v>260100000</v>
      </c>
      <c r="J15" s="12">
        <v>28900000</v>
      </c>
      <c r="K15" s="13">
        <f>+Tabla10[[#This Row],[MONTO PAGADO]]/Tabla10[[#This Row],[PRESUPUESTO]]</f>
        <v>0.9</v>
      </c>
      <c r="L15" s="14" t="s">
        <v>46</v>
      </c>
      <c r="M15" s="13">
        <v>0.33333333333333331</v>
      </c>
      <c r="N15" s="15"/>
    </row>
    <row r="16" spans="1:32" x14ac:dyDescent="0.25">
      <c r="A16" s="5" t="s">
        <v>87</v>
      </c>
      <c r="B16" s="6" t="s">
        <v>88</v>
      </c>
      <c r="C16" s="7" t="s">
        <v>89</v>
      </c>
      <c r="D16" s="8" t="s">
        <v>31</v>
      </c>
      <c r="E16" s="9" t="s">
        <v>90</v>
      </c>
      <c r="F16" s="10" t="s">
        <v>33</v>
      </c>
      <c r="G16" s="9" t="s">
        <v>39</v>
      </c>
      <c r="H16" s="11">
        <v>359242740</v>
      </c>
      <c r="I16" s="12">
        <v>287394192</v>
      </c>
      <c r="J16" s="12">
        <v>71848548</v>
      </c>
      <c r="K16" s="13">
        <f>+Tabla10[[#This Row],[MONTO PAGADO]]/Tabla10[[#This Row],[PRESUPUESTO]]</f>
        <v>0.8</v>
      </c>
      <c r="L16" s="14" t="s">
        <v>79</v>
      </c>
      <c r="M16" s="26">
        <v>0.2857142857142857</v>
      </c>
      <c r="N16" s="15"/>
    </row>
    <row r="17" spans="1:15" x14ac:dyDescent="0.25">
      <c r="A17" s="5" t="s">
        <v>91</v>
      </c>
      <c r="B17" s="6" t="s">
        <v>92</v>
      </c>
      <c r="C17" s="7" t="s">
        <v>93</v>
      </c>
      <c r="D17" s="8" t="s">
        <v>31</v>
      </c>
      <c r="E17" s="9" t="s">
        <v>83</v>
      </c>
      <c r="F17" s="10" t="s">
        <v>33</v>
      </c>
      <c r="G17" s="9" t="s">
        <v>39</v>
      </c>
      <c r="H17" s="11">
        <v>249000000</v>
      </c>
      <c r="I17" s="12">
        <v>211650000</v>
      </c>
      <c r="J17" s="12">
        <v>37350000</v>
      </c>
      <c r="K17" s="13">
        <f>+Tabla10[[#This Row],[MONTO PAGADO]]/Tabla10[[#This Row],[PRESUPUESTO]]</f>
        <v>0.85</v>
      </c>
      <c r="L17" s="14" t="s">
        <v>46</v>
      </c>
      <c r="M17" s="26">
        <v>0.14285714285714285</v>
      </c>
      <c r="N17" s="15"/>
    </row>
    <row r="18" spans="1:15" x14ac:dyDescent="0.25">
      <c r="A18" s="5" t="s">
        <v>94</v>
      </c>
      <c r="B18" s="6" t="s">
        <v>95</v>
      </c>
      <c r="C18" s="7" t="s">
        <v>96</v>
      </c>
      <c r="D18" s="8" t="s">
        <v>31</v>
      </c>
      <c r="E18" s="27" t="s">
        <v>50</v>
      </c>
      <c r="F18" s="6" t="s">
        <v>97</v>
      </c>
      <c r="G18" s="27" t="s">
        <v>98</v>
      </c>
      <c r="H18" s="28">
        <v>45600000</v>
      </c>
      <c r="I18" s="12">
        <v>0</v>
      </c>
      <c r="J18" s="12">
        <v>45600000</v>
      </c>
      <c r="K18" s="13">
        <f>+Tabla10[[#This Row],[MONTO PAGADO]]/Tabla10[[#This Row],[PRESUPUESTO]]</f>
        <v>0</v>
      </c>
      <c r="L18" s="14" t="s">
        <v>79</v>
      </c>
      <c r="M18" s="13">
        <v>0</v>
      </c>
      <c r="N18" s="15"/>
    </row>
    <row r="19" spans="1:15" x14ac:dyDescent="0.25">
      <c r="A19" s="5" t="s">
        <v>99</v>
      </c>
      <c r="B19" s="6" t="s">
        <v>97</v>
      </c>
      <c r="C19" s="7" t="s">
        <v>100</v>
      </c>
      <c r="D19" s="8" t="s">
        <v>43</v>
      </c>
      <c r="E19" s="9" t="s">
        <v>101</v>
      </c>
      <c r="F19" s="6" t="s">
        <v>97</v>
      </c>
      <c r="G19" s="6" t="s">
        <v>97</v>
      </c>
      <c r="H19" s="11">
        <v>47250000</v>
      </c>
      <c r="I19" s="12">
        <v>0</v>
      </c>
      <c r="J19" s="12">
        <v>47250000</v>
      </c>
      <c r="K19" s="13">
        <f>+Tabla10[[#This Row],[MONTO PAGADO]]/Tabla10[[#This Row],[PRESUPUESTO]]</f>
        <v>0</v>
      </c>
      <c r="L19" s="14" t="s">
        <v>102</v>
      </c>
      <c r="M19" s="13">
        <v>0</v>
      </c>
      <c r="N19" s="15"/>
    </row>
    <row r="20" spans="1:15" x14ac:dyDescent="0.25">
      <c r="A20" s="5" t="s">
        <v>103</v>
      </c>
      <c r="B20" s="6" t="s">
        <v>97</v>
      </c>
      <c r="C20" s="7" t="s">
        <v>104</v>
      </c>
      <c r="D20" s="8" t="s">
        <v>43</v>
      </c>
      <c r="E20" s="9" t="s">
        <v>101</v>
      </c>
      <c r="F20" s="6" t="s">
        <v>97</v>
      </c>
      <c r="G20" s="6" t="s">
        <v>97</v>
      </c>
      <c r="H20" s="11">
        <v>141750000</v>
      </c>
      <c r="I20" s="12">
        <v>0</v>
      </c>
      <c r="J20" s="12">
        <v>141750000</v>
      </c>
      <c r="K20" s="13">
        <f>+Tabla10[[#This Row],[MONTO PAGADO]]/Tabla10[[#This Row],[PRESUPUESTO]]</f>
        <v>0</v>
      </c>
      <c r="L20" s="14" t="s">
        <v>102</v>
      </c>
      <c r="M20" s="13">
        <v>0</v>
      </c>
      <c r="N20" s="15"/>
    </row>
    <row r="21" spans="1:15" x14ac:dyDescent="0.25">
      <c r="A21" s="5" t="s">
        <v>105</v>
      </c>
      <c r="B21" s="6" t="s">
        <v>97</v>
      </c>
      <c r="C21" s="7" t="s">
        <v>106</v>
      </c>
      <c r="D21" s="8" t="s">
        <v>43</v>
      </c>
      <c r="E21" s="9" t="s">
        <v>101</v>
      </c>
      <c r="F21" s="6" t="s">
        <v>97</v>
      </c>
      <c r="G21" s="6" t="s">
        <v>97</v>
      </c>
      <c r="H21" s="11">
        <v>157500000</v>
      </c>
      <c r="I21" s="12">
        <v>0</v>
      </c>
      <c r="J21" s="12">
        <v>157500000</v>
      </c>
      <c r="K21" s="13">
        <f>+Tabla10[[#This Row],[MONTO PAGADO]]/Tabla10[[#This Row],[PRESUPUESTO]]</f>
        <v>0</v>
      </c>
      <c r="L21" s="14" t="s">
        <v>102</v>
      </c>
      <c r="M21" s="13">
        <v>0</v>
      </c>
      <c r="N21" s="15"/>
    </row>
    <row r="22" spans="1:15" x14ac:dyDescent="0.25">
      <c r="A22" s="5" t="s">
        <v>107</v>
      </c>
      <c r="B22" s="6" t="s">
        <v>97</v>
      </c>
      <c r="C22" s="7" t="s">
        <v>108</v>
      </c>
      <c r="D22" s="8" t="s">
        <v>43</v>
      </c>
      <c r="E22" s="9" t="s">
        <v>101</v>
      </c>
      <c r="F22" s="6" t="s">
        <v>97</v>
      </c>
      <c r="G22" s="6" t="s">
        <v>97</v>
      </c>
      <c r="H22" s="11">
        <v>189000000</v>
      </c>
      <c r="I22" s="12">
        <v>0</v>
      </c>
      <c r="J22" s="12">
        <v>189000000</v>
      </c>
      <c r="K22" s="13">
        <f>+Tabla10[[#This Row],[MONTO PAGADO]]/Tabla10[[#This Row],[PRESUPUESTO]]</f>
        <v>0</v>
      </c>
      <c r="L22" s="14" t="s">
        <v>102</v>
      </c>
      <c r="M22" s="13">
        <v>0</v>
      </c>
      <c r="N22" s="15"/>
    </row>
    <row r="23" spans="1:15" x14ac:dyDescent="0.25">
      <c r="A23" s="5" t="s">
        <v>109</v>
      </c>
      <c r="B23" s="6" t="s">
        <v>97</v>
      </c>
      <c r="C23" s="7" t="s">
        <v>110</v>
      </c>
      <c r="D23" s="8" t="s">
        <v>31</v>
      </c>
      <c r="E23" s="9" t="s">
        <v>83</v>
      </c>
      <c r="F23" s="6" t="s">
        <v>97</v>
      </c>
      <c r="G23" s="9" t="s">
        <v>34</v>
      </c>
      <c r="H23" s="11">
        <v>200000000</v>
      </c>
      <c r="I23" s="12">
        <v>0</v>
      </c>
      <c r="J23" s="12">
        <v>200000000</v>
      </c>
      <c r="K23" s="13">
        <f>+Tabla10[[#This Row],[MONTO PAGADO]]/Tabla10[[#This Row],[PRESUPUESTO]]</f>
        <v>0</v>
      </c>
      <c r="L23" s="14" t="s">
        <v>102</v>
      </c>
      <c r="M23" s="13">
        <v>0</v>
      </c>
      <c r="N23" s="15"/>
    </row>
    <row r="24" spans="1:15" x14ac:dyDescent="0.25">
      <c r="A24" s="5" t="s">
        <v>111</v>
      </c>
      <c r="B24" s="6" t="s">
        <v>97</v>
      </c>
      <c r="C24" s="7" t="s">
        <v>112</v>
      </c>
      <c r="D24" s="8" t="s">
        <v>43</v>
      </c>
      <c r="E24" s="9" t="s">
        <v>101</v>
      </c>
      <c r="F24" s="6" t="s">
        <v>97</v>
      </c>
      <c r="G24" s="6" t="s">
        <v>97</v>
      </c>
      <c r="H24" s="11">
        <v>504000000</v>
      </c>
      <c r="I24" s="12">
        <v>0</v>
      </c>
      <c r="J24" s="12">
        <v>504000000</v>
      </c>
      <c r="K24" s="13">
        <f>+Tabla10[[#This Row],[MONTO PAGADO]]/Tabla10[[#This Row],[PRESUPUESTO]]</f>
        <v>0</v>
      </c>
      <c r="L24" s="14" t="s">
        <v>102</v>
      </c>
      <c r="M24" s="13">
        <v>0</v>
      </c>
      <c r="N24" s="15"/>
    </row>
    <row r="25" spans="1:15" x14ac:dyDescent="0.25">
      <c r="A25" s="29" t="s">
        <v>113</v>
      </c>
      <c r="B25" s="30">
        <f>+COUNTA(Tabla10[NOMBRE])</f>
        <v>23</v>
      </c>
      <c r="C25" s="31"/>
      <c r="D25" s="31"/>
      <c r="E25" s="31"/>
      <c r="F25" s="31"/>
      <c r="G25" s="31"/>
      <c r="H25" s="32">
        <f>+SUM(H2:H24)</f>
        <v>3667690966.75</v>
      </c>
      <c r="I25" s="32">
        <f>+SUM(Tabla10[MONTO PAGADO])</f>
        <v>1908062315.464</v>
      </c>
      <c r="J25" s="32">
        <f>+SUM(Tabla10[MONTO PENDIENTE])</f>
        <v>1759628651.286</v>
      </c>
      <c r="K25" s="33">
        <f>+I25/H25</f>
        <v>0.5202353013822113</v>
      </c>
      <c r="L25" s="31"/>
      <c r="M25" s="34">
        <f>+AVERAGE(Tabla10[% AVANCE])</f>
        <v>0.47267080745341616</v>
      </c>
      <c r="N25" s="15"/>
    </row>
    <row r="26" spans="1:15" x14ac:dyDescent="0.25">
      <c r="A26" s="15"/>
      <c r="B26" s="15"/>
      <c r="C26" s="15"/>
      <c r="D26" s="15"/>
      <c r="E26" s="15"/>
      <c r="F26" s="15"/>
      <c r="G26" s="15"/>
      <c r="H26" s="35"/>
      <c r="I26" s="15"/>
      <c r="J26" s="15"/>
      <c r="K26" s="36"/>
      <c r="L26" s="15"/>
      <c r="M26" s="3"/>
      <c r="N26" s="15"/>
    </row>
    <row r="27" spans="1:15" ht="33.75" customHeight="1" x14ac:dyDescent="0.3">
      <c r="A27" s="15"/>
      <c r="B27" s="15"/>
      <c r="C27" s="15"/>
      <c r="D27" s="15"/>
      <c r="E27" s="15"/>
      <c r="F27" s="15"/>
      <c r="G27" s="15"/>
      <c r="H27" s="35"/>
      <c r="I27" s="46" t="s">
        <v>114</v>
      </c>
      <c r="J27" s="46"/>
      <c r="K27" s="37"/>
      <c r="L27" s="46" t="s">
        <v>115</v>
      </c>
      <c r="M27" s="46"/>
      <c r="N27" s="15"/>
    </row>
    <row r="28" spans="1:15" x14ac:dyDescent="0.25">
      <c r="A28" s="15"/>
      <c r="B28" s="15"/>
      <c r="C28" s="15"/>
      <c r="D28" s="15"/>
      <c r="E28" s="15"/>
      <c r="F28" s="15"/>
      <c r="G28" s="15"/>
      <c r="H28" s="15"/>
      <c r="I28" s="38" t="s">
        <v>116</v>
      </c>
      <c r="J28" s="38" t="s">
        <v>117</v>
      </c>
      <c r="K28" s="36"/>
      <c r="L28" s="38" t="s">
        <v>118</v>
      </c>
      <c r="M28" s="38" t="s">
        <v>117</v>
      </c>
      <c r="N28" s="15"/>
    </row>
    <row r="29" spans="1:15" x14ac:dyDescent="0.25">
      <c r="A29" s="15"/>
      <c r="B29" s="15"/>
      <c r="C29" s="15"/>
      <c r="D29" s="15"/>
      <c r="E29" s="15"/>
      <c r="F29" s="15"/>
      <c r="G29" s="15"/>
      <c r="H29" s="15"/>
      <c r="I29" s="39">
        <f>+I25</f>
        <v>1908062315.464</v>
      </c>
      <c r="J29" s="39">
        <f>+J25</f>
        <v>1759628651.286</v>
      </c>
      <c r="K29" s="36"/>
      <c r="L29" s="34">
        <f>+M25</f>
        <v>0.47267080745341616</v>
      </c>
      <c r="M29" s="34">
        <f>100%-L29</f>
        <v>0.52732919254658384</v>
      </c>
      <c r="N29" s="15"/>
      <c r="O29" t="s">
        <v>119</v>
      </c>
    </row>
    <row r="30" spans="1:15" x14ac:dyDescent="0.25">
      <c r="A30" s="15"/>
      <c r="B30" s="15"/>
      <c r="C30" s="15"/>
      <c r="D30" s="15"/>
      <c r="E30" s="15"/>
      <c r="F30" s="15"/>
      <c r="G30" s="35"/>
      <c r="H30" s="35"/>
      <c r="I30" s="40">
        <f>+I29/$H$25</f>
        <v>0.5202353013822113</v>
      </c>
      <c r="J30" s="40">
        <f>+J29/$H$25</f>
        <v>0.47976469861778875</v>
      </c>
      <c r="K30" s="36"/>
      <c r="L30" s="15"/>
      <c r="M30" s="3"/>
      <c r="N30" s="15"/>
    </row>
    <row r="31" spans="1:15" x14ac:dyDescent="0.25">
      <c r="A31" s="15"/>
      <c r="B31" s="15"/>
      <c r="C31" s="15"/>
      <c r="D31" s="15"/>
      <c r="E31" s="15"/>
      <c r="F31" s="15"/>
      <c r="G31" s="35"/>
      <c r="H31" s="15"/>
      <c r="I31" s="15"/>
      <c r="J31" s="15"/>
      <c r="K31" s="36"/>
      <c r="L31" s="15"/>
      <c r="M31" s="3"/>
      <c r="N31" s="15"/>
    </row>
    <row r="32" spans="1:15" x14ac:dyDescent="0.25">
      <c r="A32" s="15"/>
      <c r="B32" s="15"/>
      <c r="C32" s="15"/>
      <c r="D32" s="15"/>
      <c r="E32" s="15"/>
      <c r="F32" s="35"/>
      <c r="G32" s="15"/>
      <c r="H32" s="15"/>
      <c r="I32" s="15"/>
      <c r="J32" s="15"/>
      <c r="K32" s="36"/>
      <c r="L32" s="15"/>
      <c r="M32" s="3"/>
      <c r="N32" s="15"/>
    </row>
    <row r="33" spans="1:14" x14ac:dyDescent="0.25">
      <c r="A33" s="15"/>
      <c r="B33" s="15"/>
      <c r="C33" s="15"/>
      <c r="D33" s="15"/>
      <c r="E33" s="15"/>
      <c r="F33" s="15"/>
      <c r="G33" s="41"/>
      <c r="H33" s="15"/>
      <c r="I33" s="15"/>
      <c r="J33" s="15"/>
      <c r="K33" s="36"/>
      <c r="L33" s="15"/>
      <c r="M33" s="3"/>
      <c r="N33" s="15"/>
    </row>
    <row r="34" spans="1:14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36"/>
      <c r="L34" s="15"/>
      <c r="M34" s="3"/>
      <c r="N34" s="15"/>
    </row>
    <row r="35" spans="1:14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36"/>
      <c r="L35" s="15"/>
      <c r="M35" s="3"/>
      <c r="N35" s="15"/>
    </row>
    <row r="36" spans="1:14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36"/>
      <c r="L36" s="15"/>
      <c r="M36" s="3"/>
      <c r="N36" s="15"/>
    </row>
    <row r="37" spans="1:14" x14ac:dyDescent="0.25">
      <c r="A37" s="15"/>
      <c r="B37" s="15"/>
      <c r="C37" s="15"/>
      <c r="D37" s="15"/>
      <c r="E37" s="15"/>
      <c r="F37" s="15"/>
      <c r="G37" s="35"/>
      <c r="H37" s="15"/>
      <c r="I37" s="15"/>
      <c r="J37" s="15"/>
      <c r="K37" s="36"/>
      <c r="L37" s="15"/>
      <c r="M37" s="3"/>
      <c r="N37" s="15"/>
    </row>
    <row r="38" spans="1:14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36"/>
      <c r="L38" s="15"/>
      <c r="M38" s="3"/>
      <c r="N38" s="15"/>
    </row>
    <row r="39" spans="1:14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36"/>
      <c r="L39" s="15"/>
      <c r="M39" s="3"/>
      <c r="N39" s="15"/>
    </row>
    <row r="40" spans="1:14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36"/>
      <c r="L40" s="15"/>
      <c r="M40" s="3"/>
      <c r="N40" s="15"/>
    </row>
    <row r="41" spans="1:14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36"/>
      <c r="L41" s="15"/>
      <c r="M41" s="3"/>
      <c r="N41" s="15"/>
    </row>
    <row r="42" spans="1:14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36"/>
      <c r="L42" s="15"/>
      <c r="M42" s="3"/>
      <c r="N42" s="15"/>
    </row>
    <row r="43" spans="1:14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36"/>
      <c r="L43" s="15"/>
      <c r="M43" s="3"/>
      <c r="N43" s="15"/>
    </row>
    <row r="44" spans="1:14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36"/>
      <c r="L44" s="15"/>
      <c r="M44" s="3"/>
      <c r="N44" s="15"/>
    </row>
    <row r="45" spans="1:14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36"/>
      <c r="L45" s="15"/>
      <c r="M45" s="3"/>
      <c r="N45" s="15"/>
    </row>
    <row r="46" spans="1:14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36"/>
      <c r="L46" s="15"/>
      <c r="M46" s="3"/>
      <c r="N46" s="15"/>
    </row>
    <row r="47" spans="1:14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36"/>
      <c r="L47" s="15"/>
      <c r="M47" s="3"/>
      <c r="N47" s="15"/>
    </row>
    <row r="48" spans="1:14" x14ac:dyDescent="0.25">
      <c r="A48" s="15"/>
      <c r="B48" s="15"/>
      <c r="C48" s="15"/>
      <c r="D48" s="15"/>
      <c r="E48" s="15"/>
      <c r="F48" s="15"/>
      <c r="G48" s="42"/>
      <c r="H48" s="15"/>
      <c r="I48" s="15"/>
      <c r="J48" s="15"/>
      <c r="K48" s="36"/>
      <c r="L48" s="15"/>
      <c r="M48" s="3"/>
      <c r="N48" s="15"/>
    </row>
    <row r="49" spans="9:14" x14ac:dyDescent="0.25">
      <c r="I49" s="15"/>
      <c r="J49" s="15"/>
      <c r="K49" s="36"/>
      <c r="L49" s="15"/>
      <c r="M49" s="3"/>
      <c r="N49" s="15"/>
    </row>
    <row r="51" spans="9:14" x14ac:dyDescent="0.25">
      <c r="M51" s="44"/>
    </row>
    <row r="58" spans="9:14" x14ac:dyDescent="0.25">
      <c r="I58" s="1"/>
      <c r="J58" s="1"/>
    </row>
    <row r="59" spans="9:14" x14ac:dyDescent="0.25">
      <c r="I59" s="45"/>
      <c r="J59" s="45"/>
    </row>
    <row r="60" spans="9:14" x14ac:dyDescent="0.25">
      <c r="I60" s="45"/>
      <c r="J60" s="45"/>
    </row>
  </sheetData>
  <mergeCells count="2">
    <mergeCell ref="I27:J27"/>
    <mergeCell ref="L27:M27"/>
  </mergeCells>
  <conditionalFormatting sqref="M10">
    <cfRule type="dataBar" priority="21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{4945F88D-DE74-4BCB-B299-2BCFA1E27EDD}</x14:id>
        </ext>
      </extLst>
    </cfRule>
  </conditionalFormatting>
  <conditionalFormatting sqref="M14">
    <cfRule type="dataBar" priority="30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{D2FF091B-B368-438B-9C5A-2B04F1FCD3E2}</x14:id>
        </ext>
      </extLst>
    </cfRule>
  </conditionalFormatting>
  <conditionalFormatting sqref="M2">
    <cfRule type="dataBar" priority="29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{E4ED7428-1B17-4D04-8710-CEEF3DBFA1F5}</x14:id>
        </ext>
      </extLst>
    </cfRule>
  </conditionalFormatting>
  <conditionalFormatting sqref="M3">
    <cfRule type="dataBar" priority="28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{E7395F83-29D8-497A-8288-DA103523AF52}</x14:id>
        </ext>
      </extLst>
    </cfRule>
  </conditionalFormatting>
  <conditionalFormatting sqref="M4">
    <cfRule type="dataBar" priority="27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{1D1DE2AC-339A-4BAA-892C-13C6395A1AC0}</x14:id>
        </ext>
      </extLst>
    </cfRule>
  </conditionalFormatting>
  <conditionalFormatting sqref="M4:M23">
    <cfRule type="dataBar" priority="26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{8F82EBF2-4E9D-43F5-86F3-D28F9C0C3B67}</x14:id>
        </ext>
      </extLst>
    </cfRule>
  </conditionalFormatting>
  <conditionalFormatting sqref="M6">
    <cfRule type="dataBar" priority="25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{32E0D9CC-36AE-4104-9949-CD82CDC839FD}</x14:id>
        </ext>
      </extLst>
    </cfRule>
  </conditionalFormatting>
  <conditionalFormatting sqref="M7">
    <cfRule type="dataBar" priority="24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{F697BBBE-BE17-4662-A7B2-EB6786C92BCC}</x14:id>
        </ext>
      </extLst>
    </cfRule>
  </conditionalFormatting>
  <conditionalFormatting sqref="M8">
    <cfRule type="dataBar" priority="23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{D419CC53-179A-4AF4-923F-10A9B3DC9437}</x14:id>
        </ext>
      </extLst>
    </cfRule>
  </conditionalFormatting>
  <conditionalFormatting sqref="M9">
    <cfRule type="dataBar" priority="22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{EF5B1A53-D4E1-4F0F-8048-A9A0ABE5F100}</x14:id>
        </ext>
      </extLst>
    </cfRule>
  </conditionalFormatting>
  <conditionalFormatting sqref="M11">
    <cfRule type="dataBar" priority="20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{11675F62-6C7C-464E-82DC-9C55645AE8FF}</x14:id>
        </ext>
      </extLst>
    </cfRule>
  </conditionalFormatting>
  <conditionalFormatting sqref="M12">
    <cfRule type="dataBar" priority="19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{E530EFED-4428-4193-8042-ED9031B886AF}</x14:id>
        </ext>
      </extLst>
    </cfRule>
  </conditionalFormatting>
  <conditionalFormatting sqref="M13">
    <cfRule type="dataBar" priority="18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{4430D59A-33C5-42E3-8C6D-1BB84132C331}</x14:id>
        </ext>
      </extLst>
    </cfRule>
  </conditionalFormatting>
  <conditionalFormatting sqref="M15">
    <cfRule type="dataBar" priority="17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{3CA43984-F84D-461D-8279-6BF1CE9984BC}</x14:id>
        </ext>
      </extLst>
    </cfRule>
  </conditionalFormatting>
  <conditionalFormatting sqref="M16">
    <cfRule type="dataBar" priority="16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{EB88E43E-E9E7-4F54-833D-71B07E5430CB}</x14:id>
        </ext>
      </extLst>
    </cfRule>
  </conditionalFormatting>
  <conditionalFormatting sqref="M17">
    <cfRule type="dataBar" priority="15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{A2A384AC-5265-4F66-8440-3DDCD8EC8491}</x14:id>
        </ext>
      </extLst>
    </cfRule>
  </conditionalFormatting>
  <conditionalFormatting sqref="K8">
    <cfRule type="dataBar" priority="7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{345A71C6-7D9F-48DE-A854-9E1316DEDEEF}</x14:id>
        </ext>
      </extLst>
    </cfRule>
  </conditionalFormatting>
  <conditionalFormatting sqref="K12">
    <cfRule type="dataBar" priority="14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{DA19F434-29AC-4A66-A069-6D7535D469F1}</x14:id>
        </ext>
      </extLst>
    </cfRule>
  </conditionalFormatting>
  <conditionalFormatting sqref="K2 K22">
    <cfRule type="dataBar" priority="13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{850BFA0E-2119-4F0B-8D8A-610DB5BC21DA}</x14:id>
        </ext>
      </extLst>
    </cfRule>
  </conditionalFormatting>
  <conditionalFormatting sqref="K2:K24">
    <cfRule type="dataBar" priority="12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{72543A3C-F848-46B7-9C5A-DDA89F05A1E0}</x14:id>
        </ext>
      </extLst>
    </cfRule>
  </conditionalFormatting>
  <conditionalFormatting sqref="K4 K24">
    <cfRule type="dataBar" priority="11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{918EB4B8-B995-4E6C-A2B5-C439B2F281D8}</x14:id>
        </ext>
      </extLst>
    </cfRule>
  </conditionalFormatting>
  <conditionalFormatting sqref="K5">
    <cfRule type="dataBar" priority="10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{217E8BCC-9ADD-4CCF-97DF-E878EB928B67}</x14:id>
        </ext>
      </extLst>
    </cfRule>
  </conditionalFormatting>
  <conditionalFormatting sqref="K6">
    <cfRule type="dataBar" priority="9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{2627C41F-31B9-4B26-A63E-C23486B26E66}</x14:id>
        </ext>
      </extLst>
    </cfRule>
  </conditionalFormatting>
  <conditionalFormatting sqref="K7">
    <cfRule type="dataBar" priority="8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{159C813C-B4DA-4A13-AEF2-71DB2EDA0742}</x14:id>
        </ext>
      </extLst>
    </cfRule>
  </conditionalFormatting>
  <conditionalFormatting sqref="K9">
    <cfRule type="dataBar" priority="6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{6C0A4D48-928D-469B-91BB-12BAF1FE577B}</x14:id>
        </ext>
      </extLst>
    </cfRule>
  </conditionalFormatting>
  <conditionalFormatting sqref="K10">
    <cfRule type="dataBar" priority="5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{9EE23E5A-71C1-48A1-8736-D20109DD654F}</x14:id>
        </ext>
      </extLst>
    </cfRule>
  </conditionalFormatting>
  <conditionalFormatting sqref="K11">
    <cfRule type="dataBar" priority="4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{C4DE5CEA-BDD8-4550-B132-4F3A42A40D19}</x14:id>
        </ext>
      </extLst>
    </cfRule>
  </conditionalFormatting>
  <conditionalFormatting sqref="K13">
    <cfRule type="dataBar" priority="3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{1E5091EA-F3ED-4B6B-9551-3F3D4F1AC642}</x14:id>
        </ext>
      </extLst>
    </cfRule>
  </conditionalFormatting>
  <conditionalFormatting sqref="K14">
    <cfRule type="dataBar" priority="2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{147000CB-E498-4987-A9FE-66EDF1DC2E59}</x14:id>
        </ext>
      </extLst>
    </cfRule>
  </conditionalFormatting>
  <conditionalFormatting sqref="K15">
    <cfRule type="dataBar" priority="1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{6001538A-BCA0-436A-8FB8-E5FD31430F1A}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35" orientation="landscape" r:id="rId1"/>
  <colBreaks count="1" manualBreakCount="1">
    <brk id="15" max="47" man="1"/>
  </colBreak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45F88D-DE74-4BCB-B299-2BCFA1E27ED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M10</xm:sqref>
        </x14:conditionalFormatting>
        <x14:conditionalFormatting xmlns:xm="http://schemas.microsoft.com/office/excel/2006/main">
          <x14:cfRule type="dataBar" id="{D2FF091B-B368-438B-9C5A-2B04F1FCD3E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M14</xm:sqref>
        </x14:conditionalFormatting>
        <x14:conditionalFormatting xmlns:xm="http://schemas.microsoft.com/office/excel/2006/main">
          <x14:cfRule type="dataBar" id="{E4ED7428-1B17-4D04-8710-CEEF3DBFA1F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E7395F83-29D8-497A-8288-DA103523AF5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dataBar" id="{1D1DE2AC-339A-4BAA-892C-13C6395A1AC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M4</xm:sqref>
        </x14:conditionalFormatting>
        <x14:conditionalFormatting xmlns:xm="http://schemas.microsoft.com/office/excel/2006/main">
          <x14:cfRule type="dataBar" id="{8F82EBF2-4E9D-43F5-86F3-D28F9C0C3B6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M4:M23</xm:sqref>
        </x14:conditionalFormatting>
        <x14:conditionalFormatting xmlns:xm="http://schemas.microsoft.com/office/excel/2006/main">
          <x14:cfRule type="dataBar" id="{32E0D9CC-36AE-4104-9949-CD82CDC839F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M6</xm:sqref>
        </x14:conditionalFormatting>
        <x14:conditionalFormatting xmlns:xm="http://schemas.microsoft.com/office/excel/2006/main">
          <x14:cfRule type="dataBar" id="{F697BBBE-BE17-4662-A7B2-EB6786C92BC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M7</xm:sqref>
        </x14:conditionalFormatting>
        <x14:conditionalFormatting xmlns:xm="http://schemas.microsoft.com/office/excel/2006/main">
          <x14:cfRule type="dataBar" id="{D419CC53-179A-4AF4-923F-10A9B3DC943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EF5B1A53-D4E1-4F0F-8048-A9A0ABE5F10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M9</xm:sqref>
        </x14:conditionalFormatting>
        <x14:conditionalFormatting xmlns:xm="http://schemas.microsoft.com/office/excel/2006/main">
          <x14:cfRule type="dataBar" id="{11675F62-6C7C-464E-82DC-9C55645AE8F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M11</xm:sqref>
        </x14:conditionalFormatting>
        <x14:conditionalFormatting xmlns:xm="http://schemas.microsoft.com/office/excel/2006/main">
          <x14:cfRule type="dataBar" id="{E530EFED-4428-4193-8042-ED9031B886A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M12</xm:sqref>
        </x14:conditionalFormatting>
        <x14:conditionalFormatting xmlns:xm="http://schemas.microsoft.com/office/excel/2006/main">
          <x14:cfRule type="dataBar" id="{4430D59A-33C5-42E3-8C6D-1BB84132C33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M13</xm:sqref>
        </x14:conditionalFormatting>
        <x14:conditionalFormatting xmlns:xm="http://schemas.microsoft.com/office/excel/2006/main">
          <x14:cfRule type="dataBar" id="{3CA43984-F84D-461D-8279-6BF1CE9984B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M15</xm:sqref>
        </x14:conditionalFormatting>
        <x14:conditionalFormatting xmlns:xm="http://schemas.microsoft.com/office/excel/2006/main">
          <x14:cfRule type="dataBar" id="{EB88E43E-E9E7-4F54-833D-71B07E5430C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M16</xm:sqref>
        </x14:conditionalFormatting>
        <x14:conditionalFormatting xmlns:xm="http://schemas.microsoft.com/office/excel/2006/main">
          <x14:cfRule type="dataBar" id="{A2A384AC-5265-4F66-8440-3DDCD8EC849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M17</xm:sqref>
        </x14:conditionalFormatting>
        <x14:conditionalFormatting xmlns:xm="http://schemas.microsoft.com/office/excel/2006/main">
          <x14:cfRule type="dataBar" id="{345A71C6-7D9F-48DE-A854-9E1316DEDEE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K8</xm:sqref>
        </x14:conditionalFormatting>
        <x14:conditionalFormatting xmlns:xm="http://schemas.microsoft.com/office/excel/2006/main">
          <x14:cfRule type="dataBar" id="{DA19F434-29AC-4A66-A069-6D7535D469F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K12</xm:sqref>
        </x14:conditionalFormatting>
        <x14:conditionalFormatting xmlns:xm="http://schemas.microsoft.com/office/excel/2006/main">
          <x14:cfRule type="dataBar" id="{850BFA0E-2119-4F0B-8D8A-610DB5BC21D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 K22</xm:sqref>
        </x14:conditionalFormatting>
        <x14:conditionalFormatting xmlns:xm="http://schemas.microsoft.com/office/excel/2006/main">
          <x14:cfRule type="dataBar" id="{72543A3C-F848-46B7-9C5A-DDA89F05A1E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K2:K24</xm:sqref>
        </x14:conditionalFormatting>
        <x14:conditionalFormatting xmlns:xm="http://schemas.microsoft.com/office/excel/2006/main">
          <x14:cfRule type="dataBar" id="{918EB4B8-B995-4E6C-A2B5-C439B2F281D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K4 K24</xm:sqref>
        </x14:conditionalFormatting>
        <x14:conditionalFormatting xmlns:xm="http://schemas.microsoft.com/office/excel/2006/main">
          <x14:cfRule type="dataBar" id="{217E8BCC-9ADD-4CCF-97DF-E878EB928B6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K5</xm:sqref>
        </x14:conditionalFormatting>
        <x14:conditionalFormatting xmlns:xm="http://schemas.microsoft.com/office/excel/2006/main">
          <x14:cfRule type="dataBar" id="{2627C41F-31B9-4B26-A63E-C23486B26E6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K6</xm:sqref>
        </x14:conditionalFormatting>
        <x14:conditionalFormatting xmlns:xm="http://schemas.microsoft.com/office/excel/2006/main">
          <x14:cfRule type="dataBar" id="{159C813C-B4DA-4A13-AEF2-71DB2EDA074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K7</xm:sqref>
        </x14:conditionalFormatting>
        <x14:conditionalFormatting xmlns:xm="http://schemas.microsoft.com/office/excel/2006/main">
          <x14:cfRule type="dataBar" id="{6C0A4D48-928D-469B-91BB-12BAF1FE577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K9</xm:sqref>
        </x14:conditionalFormatting>
        <x14:conditionalFormatting xmlns:xm="http://schemas.microsoft.com/office/excel/2006/main">
          <x14:cfRule type="dataBar" id="{9EE23E5A-71C1-48A1-8736-D20109DD654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K10</xm:sqref>
        </x14:conditionalFormatting>
        <x14:conditionalFormatting xmlns:xm="http://schemas.microsoft.com/office/excel/2006/main">
          <x14:cfRule type="dataBar" id="{C4DE5CEA-BDD8-4550-B132-4F3A42A40D1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K11</xm:sqref>
        </x14:conditionalFormatting>
        <x14:conditionalFormatting xmlns:xm="http://schemas.microsoft.com/office/excel/2006/main">
          <x14:cfRule type="dataBar" id="{1E5091EA-F3ED-4B6B-9551-3F3D4F1AC64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K13</xm:sqref>
        </x14:conditionalFormatting>
        <x14:conditionalFormatting xmlns:xm="http://schemas.microsoft.com/office/excel/2006/main">
          <x14:cfRule type="dataBar" id="{147000CB-E498-4987-A9FE-66EDF1DC2E5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K14</xm:sqref>
        </x14:conditionalFormatting>
        <x14:conditionalFormatting xmlns:xm="http://schemas.microsoft.com/office/excel/2006/main">
          <x14:cfRule type="dataBar" id="{6001538A-BCA0-436A-8FB8-E5FD31430F1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[1]RESUMEN!#REF!</xm:f>
          </x14:formula1>
          <xm:sqref>L2:L24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DATA</vt:lpstr>
      <vt:lpstr>DATA!Área_de_impresión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Gabriel Montilla Matos</dc:creator>
  <cp:lastModifiedBy>Alan Gabriel Montilla Matos</cp:lastModifiedBy>
  <dcterms:created xsi:type="dcterms:W3CDTF">2025-07-14T18:59:30Z</dcterms:created>
  <dcterms:modified xsi:type="dcterms:W3CDTF">2025-07-14T19:27:28Z</dcterms:modified>
</cp:coreProperties>
</file>