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20736" windowHeight="11040" tabRatio="667"/>
  </bookViews>
  <sheets>
    <sheet name="Trimestral E 3 Abr jun 25 " sheetId="10" r:id="rId1"/>
    <sheet name="Semestral E4 abr-jun 2025" sheetId="11" r:id="rId2"/>
    <sheet name="ejemplo" sheetId="3" state="hidden" r:id="rId3"/>
    <sheet name="Hoja1" sheetId="12" r:id="rId4"/>
  </sheets>
  <externalReferences>
    <externalReference r:id="rId5"/>
    <externalReference r:id="rId6"/>
    <externalReference r:id="rId7"/>
    <externalReference r:id="rId8"/>
  </externalReferences>
  <definedNames>
    <definedName name="_xlnm.Print_Area" localSheetId="1">'Semestral E4 abr-jun 2025'!$A$1:$L$49</definedName>
    <definedName name="_xlnm.Print_Area" localSheetId="0">'Trimestral E 3 Abr jun 25 '!$A$1:$J$59</definedName>
    <definedName name="Print_Area" localSheetId="2">ejemplo!$A$1:$J$47</definedName>
    <definedName name="Print_Area" localSheetId="1">'Semestral E4 abr-jun 2025'!$A$1:$J$47</definedName>
    <definedName name="Print_Area" localSheetId="0">'Trimestral E 3 Abr jun 25 '!$A$1:$J$57</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4" i="12" l="1"/>
  <c r="H16" i="12" l="1"/>
  <c r="B42" i="11" l="1"/>
  <c r="F25" i="11" l="1"/>
  <c r="B54" i="10" l="1"/>
  <c r="A25" i="11"/>
  <c r="A25" i="10"/>
  <c r="C25" i="10" l="1"/>
  <c r="B44" i="11" l="1"/>
  <c r="B32" i="11" a="1"/>
  <c r="B32" i="11" s="1"/>
  <c r="L29" i="11"/>
  <c r="K29" i="11"/>
  <c r="C25" i="11" a="1"/>
  <c r="C25" i="11" s="1"/>
  <c r="C16" i="11"/>
  <c r="C15" i="11"/>
  <c r="C14" i="11"/>
  <c r="B43" i="11" l="1"/>
  <c r="I25" i="11"/>
  <c r="B52" i="10" l="1"/>
  <c r="B42" i="10"/>
  <c r="B38" i="10"/>
  <c r="B34" i="10"/>
  <c r="L31" i="10"/>
  <c r="K31" i="10"/>
  <c r="L30" i="10"/>
  <c r="K30" i="10"/>
  <c r="L29" i="10"/>
  <c r="K29" i="10"/>
  <c r="I25" i="10"/>
  <c r="C16" i="10"/>
  <c r="C15" i="10"/>
  <c r="C14" i="10"/>
  <c r="B53" i="10" l="1"/>
  <c r="J31" i="3" l="1"/>
  <c r="I31" i="3"/>
  <c r="J30" i="3"/>
  <c r="I30" i="3"/>
  <c r="J29" i="3"/>
  <c r="I29" i="3"/>
  <c r="I25" i="3"/>
  <c r="C16" i="3"/>
  <c r="C15" i="3"/>
  <c r="C14" i="3"/>
</calcChain>
</file>

<file path=xl/comments1.xml><?xml version="1.0" encoding="utf-8"?>
<comments xmlns="http://schemas.openxmlformats.org/spreadsheetml/2006/main">
  <authors>
    <author>Anthony Alexander Nuñez Ferreiras</author>
  </authors>
  <commentList>
    <comment ref="A25" authorId="0">
      <text>
        <r>
          <rPr>
            <b/>
            <sz val="9"/>
            <color indexed="81"/>
            <rFont val="Tahoma"/>
            <family val="2"/>
          </rPr>
          <t>Anthony Alexander Nuñez Ferreiras:
Presupuesto del trimestre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<sst xmlns="http://schemas.openxmlformats.org/spreadsheetml/2006/main" count="247" uniqueCount="100">
  <si>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</si>
  <si>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</si>
  <si>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</si>
  <si>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</si>
  <si>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</si>
  <si>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</si>
  <si>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</si>
  <si>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</si>
  <si>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</si>
  <si>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</si>
  <si>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</si>
  <si>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</si>
  <si>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</si>
  <si>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</si>
  <si>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</si>
  <si>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</si>
  <si>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</si>
  <si>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</si>
  <si>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</si>
  <si>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</si>
  <si>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</si>
  <si>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</si>
  <si>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</si>
  <si>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</si>
  <si>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</si>
  <si>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</si>
  <si>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</si>
  <si>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</si>
  <si>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</si>
  <si>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</si>
  <si>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</si>
  <si>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</si>
  <si>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</si>
  <si>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</si>
  <si>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</si>
  <si>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</si>
  <si>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</si>
  <si>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</si>
  <si>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</si>
  <si>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</si>
  <si>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</si>
  <si>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</si>
  <si>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</si>
  <si>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</si>
  <si>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</si>
  <si>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</si>
  <si>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</si>
  <si>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</si>
  <si>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</si>
  <si>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</si>
  <si>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</si>
  <si>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</si>
  <si>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</si>
  <si>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</si>
  <si>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</si>
  <si>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</si>
  <si>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</si>
  <si>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</si>
  <si>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</si>
  <si>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</si>
  <si>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</si>
  <si>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</si>
  <si>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</si>
  <si>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</si>
  <si>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</si>
  <si>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</si>
  <si>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</si>
  <si>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</si>
  <si>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</si>
  <si>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</si>
  <si>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</si>
  <si>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</si>
  <si>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</si>
  <si>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</si>
  <si>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</si>
  <si>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</si>
  <si>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</si>
  <si>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</si>
  <si>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</si>
  <si>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</si>
  <si>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</si>
  <si>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</si>
  <si>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</si>
  <si>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</si>
  <si>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</si>
  <si>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</si>
  <si>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</si>
  <si>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</si>
  <si>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</si>
  <si>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</si>
  <si>
    <t>Columna2</t>
  </si>
  <si>
    <t>IV.II - Formulación y Ejecución Semestral de las Metas por Producto</t>
  </si>
  <si>
    <t>Programación Semestral</t>
  </si>
  <si>
    <t>Ejecución Semestral</t>
  </si>
  <si>
    <t>Yildis Almonte</t>
  </si>
  <si>
    <t>Directora Planificacion y Desarrollo</t>
  </si>
  <si>
    <t>Mantener las operaciones de los servicios de navegación aérea y certificaciones en un 60% para el año 2023 tomando como referencia los últimos tres (3) años.</t>
  </si>
  <si>
    <t>Mantener las operaciones de los servicios de navegación aérea y certficaciones en un 60% para el año 2025 tomando como referencia los últimos tres (3) años.</t>
  </si>
  <si>
    <t>Periodo de Evaluacion: Enero-Junio 2025</t>
  </si>
  <si>
    <t>Informe de Evaluación Semestral de las Metas Físicas-Financieras Enero a Junio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</si>
</sst>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 numFmtId="168" formatCode="0.000%"/>
    <numFmt numFmtId="169" formatCode="0.0%"/>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family val="1"/>
    </font>
    <font>
      <b/>
      <sz val="9.5"/>
      <name val="Times New Roman"/>
      <family val="1"/>
    </font>
    <font>
      <b/>
      <u/>
      <sz val="11"/>
      <name val="Calibri"/>
      <family val="2"/>
    </font>
    <font>
      <sz val="9"/>
      <name val="Calibri"/>
      <family val="2"/>
    </font>
    <font>
      <b/>
      <sz val="10"/>
      <color rgb="FF000000"/>
      <name val="Calibri"/>
      <family val="2"/>
    </font>
    <font>
      <b/>
      <sz val="9"/>
      <color indexed="81"/>
      <name val="Tahoma"/>
      <family val="2"/>
    </font>
  </fonts>
  <fills count="12">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7">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
      <left style="thin">
        <color theme="0" tint="-0.34998626667073579"/>
      </left>
      <right style="thin">
        <color theme="0" tint="-0.34998626667073579"/>
      </right>
      <top style="thin">
        <color theme="0" tint="-0.34998626667073579"/>
      </top>
      <bottom style="thin">
        <color rgb="FFA6A6A6"/>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0" fontId="25" fillId="0" borderId="0"/>
    <xf numFmtId="43" fontId="25" fillId="0" borderId="0" applyFont="0" applyFill="0" applyBorder="0" applyAlignment="0" applyProtection="0"/>
    <xf numFmtId="44" fontId="25" fillId="0" borderId="0" applyFont="0" applyFill="0" applyBorder="0" applyAlignment="0" applyProtection="0"/>
    <xf numFmtId="43" fontId="1" fillId="0" borderId="0" applyFont="0" applyFill="0" applyBorder="0" applyAlignment="0" applyProtection="0"/>
  </cellStyleXfs>
  <cellXfs count="132">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2" fillId="0" borderId="22" xfId="0" applyFont="1" applyBorder="1" applyAlignment="1" applyProtection="1">
      <alignment vertical="top" wrapText="1"/>
      <protection locked="0"/>
    </xf>
    <xf numFmtId="0" fontId="22" fillId="0" borderId="26" xfId="0" applyFont="1" applyBorder="1" applyAlignment="1" applyProtection="1">
      <alignment vertical="top" wrapText="1"/>
      <protection locked="0"/>
    </xf>
    <xf numFmtId="165" fontId="22" fillId="0" borderId="26" xfId="0" applyNumberFormat="1" applyFont="1" applyBorder="1" applyAlignment="1" applyProtection="1">
      <alignment horizontal="center" vertical="center" wrapText="1" readingOrder="1"/>
      <protection locked="0"/>
    </xf>
    <xf numFmtId="166" fontId="22" fillId="0" borderId="26" xfId="0" applyNumberFormat="1" applyFont="1" applyBorder="1" applyAlignment="1" applyProtection="1">
      <alignment horizontal="center" vertical="center" wrapText="1" readingOrder="1"/>
      <protection locked="0"/>
    </xf>
    <xf numFmtId="165" fontId="22" fillId="0" borderId="26" xfId="0" applyNumberFormat="1" applyFont="1" applyBorder="1" applyAlignment="1" applyProtection="1">
      <alignment horizontal="center" vertical="center" wrapText="1"/>
      <protection locked="0"/>
    </xf>
    <xf numFmtId="10" fontId="22" fillId="7" borderId="26" xfId="1" applyNumberFormat="1" applyFont="1" applyFill="1" applyBorder="1" applyAlignment="1" applyProtection="1">
      <alignment horizontal="center" vertical="center" wrapText="1" readingOrder="1"/>
      <protection locked="0"/>
    </xf>
    <xf numFmtId="167" fontId="22" fillId="7" borderId="23" xfId="0" applyNumberFormat="1" applyFont="1" applyFill="1" applyBorder="1" applyAlignment="1" applyProtection="1">
      <alignment horizontal="center" vertical="center" wrapText="1" readingOrder="1"/>
      <protection locked="0"/>
    </xf>
    <xf numFmtId="166" fontId="22" fillId="10" borderId="26" xfId="0" applyNumberFormat="1" applyFont="1" applyFill="1" applyBorder="1" applyAlignment="1" applyProtection="1">
      <alignment horizontal="center" vertical="center" wrapText="1" readingOrder="1"/>
      <protection locked="0"/>
    </xf>
    <xf numFmtId="10" fontId="22" fillId="0" borderId="0" xfId="1" applyNumberFormat="1" applyFont="1" applyFill="1" applyAlignment="1" applyProtection="1">
      <alignment horizontal="center" vertical="center" wrapText="1" readingOrder="1"/>
      <protection locked="0"/>
    </xf>
    <xf numFmtId="0" fontId="23" fillId="8" borderId="35" xfId="0" applyFont="1" applyFill="1" applyBorder="1" applyAlignment="1">
      <alignment horizontal="center" vertical="center" wrapText="1" readingOrder="1"/>
    </xf>
    <xf numFmtId="0" fontId="26"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29" fillId="8" borderId="29" xfId="0" applyFont="1" applyFill="1" applyBorder="1" applyAlignment="1">
      <alignment horizontal="center" vertical="center" wrapText="1" readingOrder="1"/>
    </xf>
    <xf numFmtId="168" fontId="28" fillId="0" borderId="0" xfId="1" applyNumberFormat="1" applyFont="1" applyFill="1" applyAlignment="1" applyProtection="1">
      <alignment horizontal="center" vertical="center" wrapText="1" readingOrder="1"/>
      <protection locked="0"/>
    </xf>
    <xf numFmtId="169" fontId="28" fillId="0" borderId="0" xfId="1" applyNumberFormat="1" applyFont="1" applyFill="1" applyAlignment="1" applyProtection="1">
      <alignment horizontal="center" vertical="center" wrapText="1" readingOrder="1"/>
      <protection locked="0"/>
    </xf>
    <xf numFmtId="166" fontId="16" fillId="11" borderId="26" xfId="0" applyNumberFormat="1" applyFont="1" applyFill="1" applyBorder="1" applyAlignment="1" applyProtection="1">
      <alignment horizontal="center" vertical="center" wrapText="1" readingOrder="1"/>
      <protection locked="0"/>
    </xf>
    <xf numFmtId="165" fontId="16" fillId="11" borderId="26" xfId="0" applyNumberFormat="1" applyFont="1" applyFill="1" applyBorder="1" applyAlignment="1" applyProtection="1">
      <alignment horizontal="center" vertical="center" wrapText="1"/>
      <protection locked="0"/>
    </xf>
    <xf numFmtId="166" fontId="22" fillId="11" borderId="26" xfId="0" applyNumberFormat="1" applyFont="1" applyFill="1" applyBorder="1" applyAlignment="1" applyProtection="1">
      <alignment horizontal="center" vertical="center" wrapText="1" readingOrder="1"/>
      <protection locked="0"/>
    </xf>
    <xf numFmtId="165" fontId="22" fillId="11" borderId="26" xfId="0" applyNumberFormat="1" applyFont="1" applyFill="1" applyBorder="1" applyAlignment="1" applyProtection="1">
      <alignment horizontal="center" vertical="center" wrapText="1"/>
      <protection locked="0"/>
    </xf>
    <xf numFmtId="0" fontId="16" fillId="11" borderId="26" xfId="0" applyNumberFormat="1" applyFont="1" applyFill="1" applyBorder="1" applyAlignment="1" applyProtection="1">
      <alignment horizontal="center" vertical="center" wrapText="1" readingOrder="1"/>
      <protection locked="0"/>
    </xf>
    <xf numFmtId="0" fontId="21" fillId="0" borderId="0" xfId="0" applyFont="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166" fontId="16" fillId="11" borderId="36" xfId="0" applyNumberFormat="1" applyFont="1" applyFill="1" applyBorder="1" applyAlignment="1" applyProtection="1">
      <alignment horizontal="center" vertical="center" wrapText="1" readingOrder="1"/>
      <protection locked="0"/>
    </xf>
    <xf numFmtId="166" fontId="0" fillId="0" borderId="0" xfId="0" applyNumberFormat="1"/>
    <xf numFmtId="0" fontId="27" fillId="0" borderId="0" xfId="0" applyFont="1" applyAlignment="1" applyProtection="1">
      <alignment horizontal="center"/>
      <protection locked="0"/>
    </xf>
    <xf numFmtId="0" fontId="11" fillId="0" borderId="0" xfId="0" applyFont="1" applyAlignment="1" applyProtection="1">
      <alignment horizontal="center"/>
      <protection locked="0"/>
    </xf>
    <xf numFmtId="0" fontId="13" fillId="0" borderId="0" xfId="0" applyFont="1" applyAlignment="1" applyProtection="1">
      <alignment horizontal="center"/>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39" fontId="11" fillId="0" borderId="23" xfId="6" applyNumberFormat="1" applyFont="1" applyFill="1" applyBorder="1" applyAlignment="1" applyProtection="1">
      <alignment horizontal="center" vertical="center" wrapText="1" readingOrder="1"/>
      <protection locked="0"/>
    </xf>
    <xf numFmtId="39" fontId="11" fillId="0" borderId="34" xfId="6" applyNumberFormat="1" applyFont="1" applyFill="1" applyBorder="1" applyAlignment="1" applyProtection="1">
      <alignment horizontal="center" vertical="center" wrapText="1" readingOrder="1"/>
      <protection locked="0"/>
    </xf>
    <xf numFmtId="39" fontId="11" fillId="0" borderId="22" xfId="6" applyNumberFormat="1" applyFont="1" applyFill="1" applyBorder="1" applyAlignment="1" applyProtection="1">
      <alignment horizontal="center" vertical="center" wrapText="1" readingOrder="1"/>
      <protection locked="0"/>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0" fontId="21" fillId="0" borderId="20" xfId="0" applyFont="1"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49" fontId="20" fillId="0" borderId="20" xfId="0" quotePrefix="1" applyNumberFormat="1"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24" fillId="0" borderId="0" xfId="0" applyFont="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xf numFmtId="3" fontId="16" fillId="11" borderId="26" xfId="0" applyNumberFormat="1" applyFont="1" applyFill="1" applyBorder="1" applyAlignment="1" applyProtection="1">
      <alignment horizontal="center" vertical="center" wrapText="1" readingOrder="1"/>
      <protection locked="0"/>
    </xf>
    <xf numFmtId="4" fontId="16" fillId="11" borderId="26" xfId="0" applyNumberFormat="1" applyFont="1" applyFill="1" applyBorder="1" applyAlignment="1" applyProtection="1">
      <alignment horizontal="center" vertical="center" wrapText="1" readingOrder="1"/>
      <protection locked="0"/>
    </xf>
    <xf numFmtId="165" fontId="16" fillId="11" borderId="36" xfId="0" applyNumberFormat="1" applyFont="1" applyFill="1" applyBorder="1" applyAlignment="1" applyProtection="1">
      <alignment horizontal="center" vertical="center" wrapText="1"/>
      <protection locked="0"/>
    </xf>
    <xf numFmtId="4" fontId="0" fillId="0" borderId="0" xfId="0" applyNumberFormat="1"/>
  </cellXfs>
  <cellStyles count="7">
    <cellStyle name="Millares" xfId="6" builtinId="3"/>
    <cellStyle name="Millares 2" xfId="4"/>
    <cellStyle name="Moneda" xfId="2" builtinId="4"/>
    <cellStyle name="Moneda 2" xfId="5"/>
    <cellStyle name="Normal" xfId="0" builtinId="0"/>
    <cellStyle name="Normal 2" xfId="3"/>
    <cellStyle name="Porcentaje" xfId="1" builtinId="5"/>
  </cellStyles>
  <dxfs count="50">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E7C7DEED-8AE5-43E2-A586-2BE1371CE4E9}"/>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2A53F124-E108-4361-B18A-E598F704D4F4}"/>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ssiel.valenzuela/OneDrive%20-%20INSTITUTO%20DOMINICANO%20DE%20AVIACION%20CIVIL%20(IDAC)/Escritorio/DPD/METAS%20F&#205;SICAS/PROGRAMATICA%20FISICA%20FINANCIERA%202025-202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nthony.nunez/Downloads/Autoevaluacion%20Financiera%20T2%202025%20v.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nthony.nunez/Downloads/Autoevaluacion%20Financiera%20T2%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ACION FISICA FINANC 2025"/>
    </sheetNames>
    <sheetDataSet>
      <sheetData sheetId="0">
        <row r="7">
          <cell r="N7">
            <v>1055297153.8162291</v>
          </cell>
        </row>
        <row r="19">
          <cell r="N19">
            <v>146500443.72589976</v>
          </cell>
        </row>
        <row r="31">
          <cell r="N31">
            <v>8251752.9999999991</v>
          </cell>
        </row>
        <row r="43">
          <cell r="K43">
            <v>3750000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mestral E 3 Abr jun 25 "/>
      <sheetName val="Trimestral E4 abr-jun 2025"/>
      <sheetName val="Trimestral E 3 Ene Mar 25"/>
      <sheetName val="Trimestral E4 Ene Mar 2025"/>
      <sheetName val="Trimestral E 3 Oct Dic 24"/>
      <sheetName val="Trimestral E4 Oct Dic 24"/>
      <sheetName val="ejemplo"/>
      <sheetName val="Autoevaluacion Financiera T2 20"/>
    </sheetNames>
    <sheetDataSet>
      <sheetData sheetId="0"/>
      <sheetData sheetId="1"/>
      <sheetData sheetId="2"/>
      <sheetData sheetId="3"/>
      <sheetData sheetId="4"/>
      <sheetData sheetId="5"/>
      <sheetData sheetId="6"/>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mestral E 3 Abr jun 25 "/>
      <sheetName val="Trimestral E4 abr-jun 2025"/>
      <sheetName val="Trimestral E 3 Ene Mar 25"/>
      <sheetName val="Trimestral E4 Ene Mar 2025"/>
      <sheetName val="Trimestral E 3 Oct Dic 24"/>
      <sheetName val="Trimestral E4 Oct Dic 24"/>
      <sheetName val="ejemplo"/>
      <sheetName val="Autoevaluacion Financiera T2 20"/>
    </sheetNames>
    <sheetDataSet>
      <sheetData sheetId="0"/>
      <sheetData sheetId="1"/>
      <sheetData sheetId="2">
        <row r="29">
          <cell r="H29">
            <v>33520538.940000001</v>
          </cell>
        </row>
      </sheetData>
      <sheetData sheetId="3"/>
      <sheetData sheetId="4"/>
      <sheetData sheetId="5"/>
      <sheetData sheetId="6"/>
      <sheetData sheetId="7" refreshError="1"/>
    </sheetDataSet>
  </externalBook>
</externalLink>
</file>

<file path=xl/tables/table1.xml><?xml version="1.0" encoding="utf-8"?>
<table xmlns="http://schemas.openxmlformats.org/spreadsheetml/2006/main" id="8" name="Tabla1579" displayName="Tabla1579" ref="A28:L31" totalsRowShown="0" headerRowDxfId="49" dataDxfId="47" headerRowBorderDxfId="48" tableBorderDxfId="46" totalsRowBorderDxfId="45">
  <tableColumns count="12">
    <tableColumn id="1" name="Producto" dataDxfId="44"/>
    <tableColumn id="2" name="Indicador" dataDxfId="43"/>
    <tableColumn id="3" name="Física_x000a_(A)" dataDxfId="42"/>
    <tableColumn id="4" name="Financiera_x000a_(B)" dataDxfId="41"/>
    <tableColumn id="9" name="Física_x000a_(C)" dataDxfId="40"/>
    <tableColumn id="10" name="Financiera_x000a_(D)" dataDxfId="39"/>
    <tableColumn id="5" name="Física _x000a_(E)" dataDxfId="38"/>
    <tableColumn id="6" name="Financiera _x000a_ (F)" dataDxfId="37">
      <calculatedColumnFormula>SUM(F29:G29)</calculatedColumnFormula>
    </tableColumn>
    <tableColumn id="7" name="Física _x000a_(%)_x000a_ G=E/C" dataDxfId="36">
      <calculatedColumnFormula>IF(G29&gt;0,G29/C29,0)+[4]!Tabla157[[#This Row],[Física 
(%)
 G=E/C]]</calculatedColumnFormula>
    </tableColumn>
    <tableColumn id="8" name="Financiero _x000a_(%) _x000a_H=F/D" dataDxfId="35">
      <calculatedColumnFormula>IF(H29&gt;0,H29/D29,0)+[4]!Tabla157[[#This Row],[Financiero 
(%) 
H=F/D]]</calculatedColumnFormula>
    </tableColumn>
    <tableColumn id="11" name="Columna1" dataDxfId="34" dataCellStyle="Porcentaje">
      <calculatedColumnFormula>(Tabla1579[[#This Row],[Física 
(E)]]/Tabla1579[[#This Row],[Física
(C)]])-1</calculatedColumnFormula>
    </tableColumn>
    <tableColumn id="12" name="Columna2" dataDxfId="33" dataCellStyle="Porcentaje">
      <calculatedColumnFormula>(Tabla1579[[#This Row],[Financiera 
 (F)]]/Tabla1579[[#This Row],[Financiera
(D)]])-1</calculatedColumnFormula>
    </tableColumn>
  </tableColumns>
  <tableStyleInfo name="Estilo de tabla 1" showFirstColumn="0" showLastColumn="0" showRowStripes="1" showColumnStripes="0"/>
</table>
</file>

<file path=xl/tables/table2.xml><?xml version="1.0" encoding="utf-8"?>
<table xmlns="http://schemas.openxmlformats.org/spreadsheetml/2006/main" id="1" name="Tabla13682" displayName="Tabla13682" ref="A28:L29" totalsRowShown="0" headerRowDxfId="31" dataDxfId="29" headerRowBorderDxfId="30" tableBorderDxfId="28" totalsRowBorderDxfId="27">
  <tableColumns count="12">
    <tableColumn id="1" name="Producto" dataDxfId="26"/>
    <tableColumn id="2" name="Indicador" dataDxfId="25"/>
    <tableColumn id="3" name="Física_x000a_(A)" dataDxfId="24"/>
    <tableColumn id="4" name="Financiera_x000a_(B)" dataDxfId="23"/>
    <tableColumn id="9" name="Física_x000a_(C)" dataDxfId="22"/>
    <tableColumn id="10" name="Financiera_x000a_(D)" dataDxfId="21"/>
    <tableColumn id="5" name="Física _x000a_(E)" dataDxfId="20"/>
    <tableColumn id="6" name="Financiera _x000a_ (F)" dataDxfId="19"/>
    <tableColumn id="7" name="Física _x000a_(%)_x000a_ G=E/C" dataDxfId="18"/>
    <tableColumn id="8" name="Financiero _x000a_(%) _x000a_H=F/D" dataDxfId="17"/>
    <tableColumn id="11" name="Variacion fisica" dataDxfId="16">
      <calculatedColumnFormula>Tabla13682[[#This Row],[Física 
(E)]]/Tabla13682[[#This Row],[Física
(C)]]-1</calculatedColumnFormula>
    </tableColumn>
    <tableColumn id="12" name="Variación financiera" dataDxfId="15">
      <calculatedColumnFormula>Tabla13682[[#This Row],[Financiera 
 (F)]]/Tabla13682[[#This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id="3" name="Tabla14" displayName="Tabla14" ref="A28:J31" totalsRowShown="0" headerRowDxfId="14" dataDxfId="12" headerRowBorderDxfId="13" tableBorderDxfId="11" totalsRowBorderDxfId="10">
  <tableColumns count="10">
    <tableColumn id="1" name="Producto" dataDxfId="9"/>
    <tableColumn id="2" name="Indicador" dataDxfId="8"/>
    <tableColumn id="3" name="Física_x000a_(A)" dataDxfId="7"/>
    <tableColumn id="4" name="Financiera_x000a_(B)" dataDxfId="6"/>
    <tableColumn id="9" name="Física_x000a_(C)" dataDxfId="5"/>
    <tableColumn id="10" name="Financiera_x000a_(D)" dataDxfId="4"/>
    <tableColumn id="5" name="Física _x000a_(E)" dataDxfId="3"/>
    <tableColumn id="6" name="Financiera _x000a_ (F)" dataDxfId="2"/>
    <tableColumn id="7" name="Física _x000a_(%)_x000a_ G=E/C" dataDxfId="1">
      <calculatedColumnFormula>IF(G29&gt;0,G29/C29,0)</calculatedColumnFormula>
    </tableColumn>
    <tableColumn id="8" name="Financiero _x000a_(%) _x000a_H=F/D" dataDxfId="0">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57"/>
  <sheetViews>
    <sheetView showGridLines="0" tabSelected="1" view="pageBreakPreview" zoomScale="110" zoomScaleNormal="100" zoomScaleSheetLayoutView="110" workbookViewId="0">
      <selection activeCell="J30" sqref="J30"/>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7.44140625" style="6" customWidth="1"/>
    <col min="9" max="9" width="12.6640625" style="6" customWidth="1"/>
    <col min="10" max="10" width="17.109375" style="6" customWidth="1"/>
    <col min="11" max="11" width="20.6640625" style="6" hidden="1" customWidth="1"/>
    <col min="12" max="12" width="8.44140625" hidden="1" customWidth="1"/>
    <col min="13" max="13" width="10.5546875" customWidth="1"/>
  </cols>
  <sheetData>
    <row r="1" spans="1:11" ht="21.6" thickBot="1" x14ac:dyDescent="0.35">
      <c r="A1" s="21"/>
      <c r="B1" s="101" t="s">
        <v>99</v>
      </c>
      <c r="C1" s="102"/>
      <c r="D1" s="102"/>
      <c r="E1" s="102"/>
      <c r="F1" s="102"/>
      <c r="G1" s="102"/>
      <c r="H1" s="102"/>
      <c r="I1" s="102"/>
      <c r="J1" s="103"/>
      <c r="K1" s="1"/>
    </row>
    <row r="2" spans="1:11" ht="21.6" thickBot="1" x14ac:dyDescent="0.35">
      <c r="A2" s="22"/>
      <c r="B2" s="104" t="s">
        <v>0</v>
      </c>
      <c r="C2" s="105"/>
      <c r="D2" s="104" t="s">
        <v>1</v>
      </c>
      <c r="E2" s="105"/>
      <c r="F2" s="105"/>
      <c r="G2" s="105"/>
      <c r="H2" s="106"/>
      <c r="I2" s="2" t="s">
        <v>2</v>
      </c>
      <c r="J2" s="3" t="s">
        <v>3</v>
      </c>
      <c r="K2" s="1"/>
    </row>
    <row r="3" spans="1:11" ht="20.25" customHeight="1" thickBot="1" x14ac:dyDescent="0.35">
      <c r="A3" s="23"/>
      <c r="B3" s="107" t="s">
        <v>4</v>
      </c>
      <c r="C3" s="108"/>
      <c r="D3" s="107"/>
      <c r="E3" s="108"/>
      <c r="F3" s="108"/>
      <c r="G3" s="108"/>
      <c r="H3" s="109"/>
      <c r="I3" s="27"/>
      <c r="J3" s="28"/>
      <c r="K3" s="1"/>
    </row>
    <row r="4" spans="1:11" ht="9" customHeight="1" x14ac:dyDescent="0.3">
      <c r="A4" s="110"/>
      <c r="B4" s="111"/>
      <c r="C4" s="111"/>
      <c r="D4" s="112"/>
      <c r="E4" s="112"/>
      <c r="F4" s="112"/>
      <c r="G4" s="112"/>
      <c r="H4" s="112"/>
      <c r="I4" s="111"/>
      <c r="J4" s="113"/>
      <c r="K4" s="1"/>
    </row>
    <row r="5" spans="1:11" ht="3" customHeight="1" x14ac:dyDescent="0.3">
      <c r="A5" s="114"/>
      <c r="B5" s="115"/>
      <c r="C5" s="115"/>
      <c r="D5" s="115"/>
      <c r="E5" s="115"/>
      <c r="F5" s="115"/>
      <c r="G5" s="115"/>
      <c r="H5" s="115"/>
      <c r="I5" s="115"/>
      <c r="J5" s="116"/>
      <c r="K5" s="1"/>
    </row>
    <row r="6" spans="1:11" ht="15.6" x14ac:dyDescent="0.3">
      <c r="A6" s="62" t="s">
        <v>5</v>
      </c>
      <c r="B6" s="63"/>
      <c r="C6" s="63"/>
      <c r="D6" s="63"/>
      <c r="E6" s="63"/>
      <c r="F6" s="63"/>
      <c r="G6" s="63"/>
      <c r="H6" s="63"/>
      <c r="I6" s="63"/>
      <c r="J6" s="64"/>
      <c r="K6" s="1"/>
    </row>
    <row r="7" spans="1:11" ht="15.6" x14ac:dyDescent="0.3">
      <c r="A7" s="72" t="s">
        <v>6</v>
      </c>
      <c r="B7" s="73"/>
      <c r="C7" s="73"/>
      <c r="D7" s="73"/>
      <c r="E7" s="73"/>
      <c r="F7" s="73"/>
      <c r="G7" s="73"/>
      <c r="H7" s="73"/>
      <c r="I7" s="73"/>
      <c r="J7" s="74"/>
      <c r="K7" s="1"/>
    </row>
    <row r="8" spans="1:11" x14ac:dyDescent="0.3">
      <c r="A8" s="4" t="s">
        <v>7</v>
      </c>
      <c r="B8" s="100" t="s">
        <v>62</v>
      </c>
      <c r="C8" s="100"/>
      <c r="D8" s="100"/>
      <c r="E8" s="100"/>
      <c r="F8" s="100"/>
      <c r="G8" s="100"/>
      <c r="H8" s="100"/>
      <c r="I8" s="100"/>
      <c r="J8" s="100"/>
      <c r="K8" s="1"/>
    </row>
    <row r="9" spans="1:11" ht="15" customHeight="1" x14ac:dyDescent="0.3">
      <c r="A9" s="24" t="s">
        <v>36</v>
      </c>
      <c r="B9" s="100" t="s">
        <v>63</v>
      </c>
      <c r="C9" s="100"/>
      <c r="D9" s="100"/>
      <c r="E9" s="100"/>
      <c r="F9" s="100"/>
      <c r="G9" s="100"/>
      <c r="H9" s="100"/>
      <c r="I9" s="100"/>
      <c r="J9" s="100"/>
      <c r="K9" s="1"/>
    </row>
    <row r="10" spans="1:11" x14ac:dyDescent="0.3">
      <c r="A10" s="24" t="s">
        <v>37</v>
      </c>
      <c r="B10" s="100" t="s">
        <v>64</v>
      </c>
      <c r="C10" s="100"/>
      <c r="D10" s="100"/>
      <c r="E10" s="100"/>
      <c r="F10" s="100"/>
      <c r="G10" s="100"/>
      <c r="H10" s="100"/>
      <c r="I10" s="100"/>
      <c r="J10" s="100"/>
      <c r="K10" s="1"/>
    </row>
    <row r="11" spans="1:11" ht="31.5" customHeight="1" x14ac:dyDescent="0.3">
      <c r="A11" s="4" t="s">
        <v>8</v>
      </c>
      <c r="B11" s="96" t="s">
        <v>65</v>
      </c>
      <c r="C11" s="96"/>
      <c r="D11" s="96"/>
      <c r="E11" s="96"/>
      <c r="F11" s="96"/>
      <c r="G11" s="96"/>
      <c r="H11" s="96"/>
      <c r="I11" s="96"/>
      <c r="J11" s="96"/>
    </row>
    <row r="12" spans="1:11" ht="27.75" customHeight="1" x14ac:dyDescent="0.3">
      <c r="A12" s="4" t="s">
        <v>9</v>
      </c>
      <c r="B12" s="96" t="s">
        <v>66</v>
      </c>
      <c r="C12" s="96"/>
      <c r="D12" s="96"/>
      <c r="E12" s="96"/>
      <c r="F12" s="96"/>
      <c r="G12" s="96"/>
      <c r="H12" s="96"/>
      <c r="I12" s="96"/>
      <c r="J12" s="96"/>
    </row>
    <row r="13" spans="1:11" ht="15.6" x14ac:dyDescent="0.3">
      <c r="A13" s="62" t="s">
        <v>10</v>
      </c>
      <c r="B13" s="63"/>
      <c r="C13" s="63"/>
      <c r="D13" s="63"/>
      <c r="E13" s="63"/>
      <c r="F13" s="63"/>
      <c r="G13" s="63"/>
      <c r="H13" s="63"/>
      <c r="I13" s="63"/>
      <c r="J13" s="64"/>
    </row>
    <row r="14" spans="1:11" x14ac:dyDescent="0.3">
      <c r="A14" s="4" t="s">
        <v>11</v>
      </c>
      <c r="B14" s="25">
        <v>3</v>
      </c>
      <c r="C14" s="97" t="str">
        <f>IFERROR(VLOOKUP(B14,'[1]Validacion datos'!A2:B5,2,FALSE),"")</f>
        <v>DESARROLLO PRODUCTIVO</v>
      </c>
      <c r="D14" s="97"/>
      <c r="E14" s="97"/>
      <c r="F14" s="97"/>
      <c r="G14" s="97"/>
      <c r="H14" s="97"/>
      <c r="I14" s="97"/>
      <c r="J14" s="97"/>
    </row>
    <row r="15" spans="1:11" x14ac:dyDescent="0.3">
      <c r="A15" s="4" t="s">
        <v>12</v>
      </c>
      <c r="B15" s="7">
        <v>3.3</v>
      </c>
      <c r="C15" s="97" t="str">
        <f>IFERROR(VLOOKUP(B15,'[1]Validacion datos'!A8:B26,2,FALSE),"")</f>
        <v>Competitividad e innovavión en un ambiente favorable a la cooperación y la responsabilidad social</v>
      </c>
      <c r="D15" s="97"/>
      <c r="E15" s="97"/>
      <c r="F15" s="97"/>
      <c r="G15" s="97"/>
      <c r="H15" s="97"/>
      <c r="I15" s="97"/>
      <c r="J15" s="97"/>
    </row>
    <row r="16" spans="1:11" ht="25.5" customHeight="1" x14ac:dyDescent="0.3">
      <c r="A16" s="4" t="s">
        <v>13</v>
      </c>
      <c r="B16" s="8" t="s">
        <v>67</v>
      </c>
      <c r="C16" s="97"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7"/>
      <c r="E16" s="97"/>
      <c r="F16" s="97"/>
      <c r="G16" s="97"/>
      <c r="H16" s="97"/>
      <c r="I16" s="97"/>
      <c r="J16" s="97"/>
    </row>
    <row r="17" spans="1:12" ht="15.6" x14ac:dyDescent="0.3">
      <c r="A17" s="62" t="s">
        <v>14</v>
      </c>
      <c r="B17" s="63"/>
      <c r="C17" s="63"/>
      <c r="D17" s="63"/>
      <c r="E17" s="63"/>
      <c r="F17" s="63"/>
      <c r="G17" s="63"/>
      <c r="H17" s="63"/>
      <c r="I17" s="63"/>
      <c r="J17" s="64"/>
    </row>
    <row r="18" spans="1:12" x14ac:dyDescent="0.3">
      <c r="A18" s="4" t="s">
        <v>15</v>
      </c>
      <c r="B18" s="98" t="s">
        <v>68</v>
      </c>
      <c r="C18" s="98"/>
      <c r="D18" s="98"/>
      <c r="E18" s="98"/>
      <c r="F18" s="98"/>
      <c r="G18" s="98"/>
      <c r="H18" s="98"/>
      <c r="I18" s="98"/>
      <c r="J18" s="99"/>
    </row>
    <row r="19" spans="1:12" ht="30" customHeight="1" x14ac:dyDescent="0.3">
      <c r="A19" s="9" t="s">
        <v>16</v>
      </c>
      <c r="B19" s="98" t="s">
        <v>69</v>
      </c>
      <c r="C19" s="98"/>
      <c r="D19" s="98"/>
      <c r="E19" s="98"/>
      <c r="F19" s="98"/>
      <c r="G19" s="98"/>
      <c r="H19" s="98"/>
      <c r="I19" s="98"/>
      <c r="J19" s="99"/>
    </row>
    <row r="20" spans="1:12" x14ac:dyDescent="0.3">
      <c r="A20" s="9" t="s">
        <v>17</v>
      </c>
      <c r="B20" s="98" t="s">
        <v>70</v>
      </c>
      <c r="C20" s="98"/>
      <c r="D20" s="98"/>
      <c r="E20" s="98"/>
      <c r="F20" s="98"/>
      <c r="G20" s="98"/>
      <c r="H20" s="98"/>
      <c r="I20" s="98"/>
      <c r="J20" s="99"/>
    </row>
    <row r="21" spans="1:12" ht="32.4" customHeight="1" x14ac:dyDescent="0.3">
      <c r="A21" s="9" t="s">
        <v>38</v>
      </c>
      <c r="B21" s="98" t="s">
        <v>97</v>
      </c>
      <c r="C21" s="98"/>
      <c r="D21" s="98"/>
      <c r="E21" s="98"/>
      <c r="F21" s="98"/>
      <c r="G21" s="98"/>
      <c r="H21" s="98"/>
      <c r="I21" s="98"/>
      <c r="J21" s="99"/>
      <c r="K21" s="1"/>
    </row>
    <row r="22" spans="1:12" ht="15.6" x14ac:dyDescent="0.3">
      <c r="A22" s="62" t="s">
        <v>18</v>
      </c>
      <c r="B22" s="63"/>
      <c r="C22" s="63"/>
      <c r="D22" s="63"/>
      <c r="E22" s="63"/>
      <c r="F22" s="63"/>
      <c r="G22" s="63"/>
      <c r="H22" s="63"/>
      <c r="I22" s="63"/>
      <c r="J22" s="64"/>
    </row>
    <row r="23" spans="1:12" ht="15.6" x14ac:dyDescent="0.3">
      <c r="A23" s="72" t="s">
        <v>19</v>
      </c>
      <c r="B23" s="73"/>
      <c r="C23" s="73"/>
      <c r="D23" s="73"/>
      <c r="E23" s="73"/>
      <c r="F23" s="73"/>
      <c r="G23" s="73"/>
      <c r="H23" s="73"/>
      <c r="I23" s="73"/>
      <c r="J23" s="74"/>
      <c r="K23" s="1"/>
    </row>
    <row r="24" spans="1:12" ht="15" customHeight="1" x14ac:dyDescent="0.3">
      <c r="A24" s="78" t="s">
        <v>20</v>
      </c>
      <c r="B24" s="79"/>
      <c r="C24" s="80" t="s">
        <v>21</v>
      </c>
      <c r="D24" s="81"/>
      <c r="E24" s="81"/>
      <c r="F24" s="81" t="s">
        <v>22</v>
      </c>
      <c r="G24" s="81"/>
      <c r="H24" s="79"/>
      <c r="I24" s="80" t="s">
        <v>23</v>
      </c>
      <c r="J24" s="82"/>
    </row>
    <row r="25" spans="1:12" ht="15" customHeight="1" x14ac:dyDescent="0.3">
      <c r="A25" s="83">
        <f>+'[2]PROGRAMACION FISICA FINANC 2025'!$N$7+'[2]PROGRAMACION FISICA FINANC 2025'!$N$19+'[2]PROGRAMACION FISICA FINANC 2025'!$N$31</f>
        <v>1210049350.5421288</v>
      </c>
      <c r="B25" s="84"/>
      <c r="C25" s="85">
        <f>+D29+D30+D31</f>
        <v>1210049350.5462301</v>
      </c>
      <c r="D25" s="86"/>
      <c r="E25" s="87"/>
      <c r="F25" s="88">
        <v>601357624.15999997</v>
      </c>
      <c r="G25" s="89"/>
      <c r="H25" s="90"/>
      <c r="I25" s="91">
        <f>+IF(F25&gt;0,F25/C25,0)</f>
        <v>0.49696950284592961</v>
      </c>
      <c r="J25" s="92"/>
    </row>
    <row r="26" spans="1:12" ht="15.6" x14ac:dyDescent="0.3">
      <c r="A26" s="72" t="s">
        <v>91</v>
      </c>
      <c r="B26" s="73"/>
      <c r="C26" s="73"/>
      <c r="D26" s="73"/>
      <c r="E26" s="73"/>
      <c r="F26" s="73"/>
      <c r="G26" s="73"/>
      <c r="H26" s="73"/>
      <c r="I26" s="73"/>
      <c r="J26" s="74"/>
      <c r="K26" s="1"/>
    </row>
    <row r="27" spans="1:12" x14ac:dyDescent="0.3">
      <c r="A27" s="5"/>
      <c r="B27"/>
      <c r="C27" s="93" t="s">
        <v>49</v>
      </c>
      <c r="D27" s="94"/>
      <c r="E27" s="93" t="s">
        <v>92</v>
      </c>
      <c r="F27" s="94"/>
      <c r="G27" s="93" t="s">
        <v>93</v>
      </c>
      <c r="H27" s="93"/>
      <c r="I27" s="93" t="s">
        <v>25</v>
      </c>
      <c r="J27" s="95"/>
    </row>
    <row r="28" spans="1:12" ht="41.4" x14ac:dyDescent="0.3">
      <c r="A28" s="10" t="s">
        <v>26</v>
      </c>
      <c r="B28" s="11" t="s">
        <v>27</v>
      </c>
      <c r="C28" s="11" t="s">
        <v>39</v>
      </c>
      <c r="D28" s="11" t="s">
        <v>40</v>
      </c>
      <c r="E28" s="11" t="s">
        <v>43</v>
      </c>
      <c r="F28" s="11" t="s">
        <v>44</v>
      </c>
      <c r="G28" s="11" t="s">
        <v>45</v>
      </c>
      <c r="H28" s="11" t="s">
        <v>46</v>
      </c>
      <c r="I28" s="11" t="s">
        <v>47</v>
      </c>
      <c r="J28" s="12" t="s">
        <v>48</v>
      </c>
      <c r="K28" s="44" t="s">
        <v>89</v>
      </c>
      <c r="L28" s="44" t="s">
        <v>90</v>
      </c>
    </row>
    <row r="29" spans="1:12" ht="45.9" customHeight="1" x14ac:dyDescent="0.3">
      <c r="A29" s="13" t="s">
        <v>72</v>
      </c>
      <c r="B29" s="14" t="s">
        <v>73</v>
      </c>
      <c r="C29" s="15">
        <v>6630</v>
      </c>
      <c r="D29" s="16">
        <v>146500443.72999999</v>
      </c>
      <c r="E29" s="51">
        <v>3233</v>
      </c>
      <c r="F29" s="47">
        <v>71438300.840000004</v>
      </c>
      <c r="G29" s="128">
        <v>3223</v>
      </c>
      <c r="H29" s="129">
        <v>71438300.840000004</v>
      </c>
      <c r="I29" s="18">
        <v>0.48759999999999998</v>
      </c>
      <c r="J29" s="19">
        <v>0.48759999999999998</v>
      </c>
      <c r="K29" s="45">
        <f>(Tabla1579[[#This Row],[Física 
(E)]]/Tabla1579[[#This Row],[Física
(C)]])-1</f>
        <v>-3.0931023816888059E-3</v>
      </c>
      <c r="L29" s="46">
        <f>(Tabla1579[[#This Row],[Financiera 
 (F)]]/Tabla1579[[#This Row],[Financiera
(D)]])-1</f>
        <v>0</v>
      </c>
    </row>
    <row r="30" spans="1:12" ht="55.5" customHeight="1" x14ac:dyDescent="0.3">
      <c r="A30" s="13" t="s">
        <v>74</v>
      </c>
      <c r="B30" s="14" t="s">
        <v>75</v>
      </c>
      <c r="C30" s="33">
        <v>12</v>
      </c>
      <c r="D30" s="34">
        <v>8251753</v>
      </c>
      <c r="E30" s="49">
        <v>6</v>
      </c>
      <c r="F30" s="49">
        <v>4125876.5</v>
      </c>
      <c r="G30" s="50">
        <v>6</v>
      </c>
      <c r="H30" s="50">
        <v>4125876.5</v>
      </c>
      <c r="I30" s="18">
        <v>0.5</v>
      </c>
      <c r="J30" s="19">
        <v>0.51090000000000002</v>
      </c>
      <c r="K30" s="45">
        <f>(Tabla1579[[#This Row],[Física 
(E)]]/Tabla1579[[#This Row],[Física
(C)]])-1</f>
        <v>0</v>
      </c>
      <c r="L30" s="46">
        <f>(Tabla1579[[#This Row],[Financiera 
 (F)]]/Tabla1579[[#This Row],[Financiera
(D)]])-1</f>
        <v>0</v>
      </c>
    </row>
    <row r="31" spans="1:12" ht="66.900000000000006" customHeight="1" x14ac:dyDescent="0.3">
      <c r="A31" s="13" t="s">
        <v>76</v>
      </c>
      <c r="B31" s="32" t="s">
        <v>77</v>
      </c>
      <c r="C31" s="33">
        <v>263948</v>
      </c>
      <c r="D31" s="16">
        <v>1055297153.8162301</v>
      </c>
      <c r="E31" s="49">
        <v>131510</v>
      </c>
      <c r="F31" s="47">
        <v>525793446.81</v>
      </c>
      <c r="G31" s="50">
        <v>131510</v>
      </c>
      <c r="H31" s="50">
        <v>525793446.81999999</v>
      </c>
      <c r="I31" s="36">
        <v>0.498</v>
      </c>
      <c r="J31" s="19">
        <v>0.49819999999999998</v>
      </c>
      <c r="K31" s="45">
        <f>(Tabla1579[[#This Row],[Física 
(E)]]/Tabla1579[[#This Row],[Física
(C)]])-1</f>
        <v>0</v>
      </c>
      <c r="L31" s="46">
        <f>(Tabla1579[[#This Row],[Financiera 
 (F)]]/Tabla1579[[#This Row],[Financiera
(D)]])-1</f>
        <v>1.9018786545643707E-11</v>
      </c>
    </row>
    <row r="32" spans="1:12" ht="18.75" customHeight="1" x14ac:dyDescent="0.3">
      <c r="A32" s="62" t="s">
        <v>28</v>
      </c>
      <c r="B32" s="63"/>
      <c r="C32" s="63"/>
      <c r="D32" s="63"/>
      <c r="E32" s="63"/>
      <c r="F32" s="63"/>
      <c r="G32" s="63"/>
      <c r="H32" s="63"/>
      <c r="I32" s="63"/>
      <c r="J32" s="64"/>
    </row>
    <row r="33" spans="1:11" ht="48.75" customHeight="1" x14ac:dyDescent="0.3">
      <c r="A33" s="72" t="s">
        <v>29</v>
      </c>
      <c r="B33" s="73"/>
      <c r="C33" s="73"/>
      <c r="D33" s="73"/>
      <c r="E33" s="73"/>
      <c r="F33" s="73"/>
      <c r="G33" s="73"/>
      <c r="H33" s="73"/>
      <c r="I33" s="73"/>
      <c r="J33" s="74"/>
    </row>
    <row r="34" spans="1:11" x14ac:dyDescent="0.3">
      <c r="A34" s="20" t="s">
        <v>30</v>
      </c>
      <c r="B34" s="75" t="str">
        <f>+A29</f>
        <v>6761-Personas físicas y jurídicas reciben certificaciones aeronáuticas</v>
      </c>
      <c r="C34" s="76"/>
      <c r="D34" s="76"/>
      <c r="E34" s="76"/>
      <c r="F34" s="76"/>
      <c r="G34" s="76"/>
      <c r="H34" s="76"/>
      <c r="I34" s="76"/>
      <c r="J34" s="77"/>
    </row>
    <row r="35" spans="1:11" x14ac:dyDescent="0.3">
      <c r="A35" s="20" t="s">
        <v>31</v>
      </c>
      <c r="B35" s="76" t="s">
        <v>85</v>
      </c>
      <c r="C35" s="76"/>
      <c r="D35" s="76"/>
      <c r="E35" s="76"/>
      <c r="F35" s="76"/>
      <c r="G35" s="76"/>
      <c r="H35" s="76"/>
      <c r="I35" s="76"/>
      <c r="J35" s="77"/>
    </row>
    <row r="36" spans="1:11" x14ac:dyDescent="0.3">
      <c r="A36" s="20" t="s">
        <v>32</v>
      </c>
      <c r="B36" s="60" t="s">
        <v>84</v>
      </c>
      <c r="C36" s="60"/>
      <c r="D36" s="60"/>
      <c r="E36" s="60"/>
      <c r="F36" s="60"/>
      <c r="G36" s="60"/>
      <c r="H36" s="60"/>
      <c r="I36" s="60"/>
      <c r="J36" s="61"/>
    </row>
    <row r="37" spans="1:11" ht="39.6" customHeight="1" x14ac:dyDescent="0.3">
      <c r="A37" s="20" t="s">
        <v>33</v>
      </c>
      <c r="B37" s="60" t="s">
        <v>84</v>
      </c>
      <c r="C37" s="60"/>
      <c r="D37" s="60"/>
      <c r="E37" s="60"/>
      <c r="F37" s="60"/>
      <c r="G37" s="60"/>
      <c r="H37" s="60"/>
      <c r="I37" s="60"/>
      <c r="J37" s="61"/>
      <c r="K37" s="1"/>
    </row>
    <row r="38" spans="1:11" x14ac:dyDescent="0.3">
      <c r="A38" s="20" t="s">
        <v>30</v>
      </c>
      <c r="B38" s="76" t="str">
        <f>+A30</f>
        <v>7787-Operadores de aviación general participan del plan de fomento de la aviación general</v>
      </c>
      <c r="C38" s="76"/>
      <c r="D38" s="76"/>
      <c r="E38" s="76"/>
      <c r="F38" s="76"/>
      <c r="G38" s="76"/>
      <c r="H38" s="76"/>
      <c r="I38" s="76"/>
      <c r="J38" s="77"/>
    </row>
    <row r="39" spans="1:11" x14ac:dyDescent="0.3">
      <c r="A39" s="20" t="s">
        <v>31</v>
      </c>
      <c r="B39" s="76" t="s">
        <v>86</v>
      </c>
      <c r="C39" s="76"/>
      <c r="D39" s="76"/>
      <c r="E39" s="76"/>
      <c r="F39" s="76"/>
      <c r="G39" s="76"/>
      <c r="H39" s="76"/>
      <c r="I39" s="76"/>
      <c r="J39" s="77"/>
    </row>
    <row r="40" spans="1:11" x14ac:dyDescent="0.3">
      <c r="A40" s="20" t="s">
        <v>32</v>
      </c>
      <c r="B40" s="60" t="s">
        <v>84</v>
      </c>
      <c r="C40" s="60"/>
      <c r="D40" s="60"/>
      <c r="E40" s="60"/>
      <c r="F40" s="60"/>
      <c r="G40" s="60"/>
      <c r="H40" s="60"/>
      <c r="I40" s="60"/>
      <c r="J40" s="61"/>
    </row>
    <row r="41" spans="1:11" ht="39.6" customHeight="1" x14ac:dyDescent="0.3">
      <c r="A41" s="20" t="s">
        <v>33</v>
      </c>
      <c r="B41" s="60" t="s">
        <v>84</v>
      </c>
      <c r="C41" s="60"/>
      <c r="D41" s="60"/>
      <c r="E41" s="60"/>
      <c r="F41" s="60"/>
      <c r="G41" s="60"/>
      <c r="H41" s="60"/>
      <c r="I41" s="60"/>
      <c r="J41" s="61"/>
      <c r="K41" s="1"/>
    </row>
    <row r="42" spans="1:11" ht="27.75" customHeight="1" x14ac:dyDescent="0.3">
      <c r="A42" s="20" t="s">
        <v>30</v>
      </c>
      <c r="B42" s="76" t="str">
        <f>+A31</f>
        <v>7789-Usuarios del espacio aéreo dominicano reciben servicios de navegación aérea, garantizando la seguridad operacional</v>
      </c>
      <c r="C42" s="76"/>
      <c r="D42" s="76"/>
      <c r="E42" s="76"/>
      <c r="F42" s="76"/>
      <c r="G42" s="76"/>
      <c r="H42" s="76"/>
      <c r="I42" s="76"/>
      <c r="J42" s="77"/>
    </row>
    <row r="43" spans="1:11" ht="14.4" customHeight="1" x14ac:dyDescent="0.3">
      <c r="A43" s="20" t="s">
        <v>31</v>
      </c>
      <c r="B43" s="76" t="s">
        <v>88</v>
      </c>
      <c r="C43" s="76"/>
      <c r="D43" s="76"/>
      <c r="E43" s="76"/>
      <c r="F43" s="76"/>
      <c r="G43" s="76"/>
      <c r="H43" s="76"/>
      <c r="I43" s="76"/>
      <c r="J43" s="77"/>
    </row>
    <row r="44" spans="1:11" ht="30.75" customHeight="1" x14ac:dyDescent="0.3">
      <c r="A44" s="20" t="s">
        <v>32</v>
      </c>
      <c r="B44" s="60" t="s">
        <v>84</v>
      </c>
      <c r="C44" s="60"/>
      <c r="D44" s="60"/>
      <c r="E44" s="60"/>
      <c r="F44" s="60"/>
      <c r="G44" s="60"/>
      <c r="H44" s="60"/>
      <c r="I44" s="60"/>
      <c r="J44" s="61"/>
    </row>
    <row r="45" spans="1:11" ht="28.8" x14ac:dyDescent="0.3">
      <c r="A45" s="20" t="s">
        <v>33</v>
      </c>
      <c r="B45" s="60" t="s">
        <v>84</v>
      </c>
      <c r="C45" s="60"/>
      <c r="D45" s="60"/>
      <c r="E45" s="60"/>
      <c r="F45" s="60"/>
      <c r="G45" s="60"/>
      <c r="H45" s="60"/>
      <c r="I45" s="60"/>
      <c r="J45" s="61"/>
    </row>
    <row r="46" spans="1:11" ht="15.6" x14ac:dyDescent="0.3">
      <c r="A46" s="62" t="s">
        <v>34</v>
      </c>
      <c r="B46" s="63"/>
      <c r="C46" s="63"/>
      <c r="D46" s="63"/>
      <c r="E46" s="63"/>
      <c r="F46" s="63"/>
      <c r="G46" s="63"/>
      <c r="H46" s="63"/>
      <c r="I46" s="63"/>
      <c r="J46" s="64"/>
    </row>
    <row r="47" spans="1:11" ht="15.6" x14ac:dyDescent="0.3">
      <c r="A47" s="65" t="s">
        <v>35</v>
      </c>
      <c r="B47" s="66"/>
      <c r="C47" s="66"/>
      <c r="D47" s="66"/>
      <c r="E47" s="66"/>
      <c r="F47" s="66"/>
      <c r="G47" s="66"/>
      <c r="H47" s="66"/>
      <c r="I47" s="66"/>
      <c r="J47" s="67"/>
    </row>
    <row r="48" spans="1:11" x14ac:dyDescent="0.3">
      <c r="A48" s="68" t="s">
        <v>41</v>
      </c>
      <c r="B48" s="69"/>
      <c r="C48" s="69"/>
      <c r="D48" s="69"/>
      <c r="E48" s="69"/>
      <c r="F48" s="69"/>
      <c r="G48" s="69"/>
      <c r="H48" s="69"/>
      <c r="I48" s="69"/>
      <c r="J48" s="70"/>
    </row>
    <row r="49" spans="1:12" x14ac:dyDescent="0.3">
      <c r="A49" s="52"/>
      <c r="B49" s="52"/>
      <c r="C49" s="52"/>
      <c r="D49" s="52"/>
      <c r="E49" s="52"/>
      <c r="F49" s="52"/>
      <c r="G49" s="52"/>
      <c r="H49" s="52"/>
      <c r="I49" s="52"/>
      <c r="J49" s="52"/>
    </row>
    <row r="50" spans="1:12" x14ac:dyDescent="0.3">
      <c r="A50" s="71" t="s">
        <v>42</v>
      </c>
      <c r="B50" s="71"/>
      <c r="C50" s="71"/>
      <c r="D50" s="71"/>
      <c r="E50" s="71"/>
      <c r="F50" s="71"/>
      <c r="G50" s="71"/>
      <c r="H50" s="71"/>
      <c r="I50" s="71"/>
      <c r="J50" s="71"/>
    </row>
    <row r="52" spans="1:12" x14ac:dyDescent="0.3">
      <c r="A52" s="29" t="s">
        <v>51</v>
      </c>
      <c r="B52" s="30">
        <f>+A25</f>
        <v>1210049350.5421288</v>
      </c>
      <c r="F52"/>
      <c r="G52" s="58"/>
      <c r="H52" s="58"/>
      <c r="I52" s="58"/>
      <c r="J52" s="58"/>
    </row>
    <row r="53" spans="1:12" x14ac:dyDescent="0.3">
      <c r="A53" s="29" t="s">
        <v>52</v>
      </c>
      <c r="B53" s="30">
        <f>+C25</f>
        <v>1210049350.5462301</v>
      </c>
      <c r="G53" s="57"/>
      <c r="H53" s="57"/>
      <c r="I53" s="57"/>
      <c r="J53" s="57"/>
    </row>
    <row r="54" spans="1:12" ht="15" customHeight="1" x14ac:dyDescent="0.3">
      <c r="A54" s="29" t="s">
        <v>54</v>
      </c>
      <c r="B54" s="30">
        <f>+F25</f>
        <v>601357624.15999997</v>
      </c>
      <c r="H54" s="58" t="s">
        <v>94</v>
      </c>
      <c r="I54" s="58"/>
      <c r="J54" s="58"/>
      <c r="K54" s="58"/>
    </row>
    <row r="55" spans="1:12" ht="15" customHeight="1" x14ac:dyDescent="0.3">
      <c r="A55" s="42"/>
      <c r="B55" s="43"/>
      <c r="F55" s="41"/>
      <c r="G55" s="41"/>
      <c r="H55" s="59" t="s">
        <v>95</v>
      </c>
      <c r="I55" s="59"/>
      <c r="J55" s="59"/>
      <c r="K55" s="59"/>
      <c r="L55" s="41"/>
    </row>
    <row r="56" spans="1:12" ht="15" customHeight="1" x14ac:dyDescent="0.3">
      <c r="A56" s="42"/>
      <c r="B56" s="43"/>
      <c r="E56"/>
      <c r="F56"/>
      <c r="G56"/>
      <c r="H56"/>
      <c r="I56"/>
      <c r="J56"/>
      <c r="K56"/>
    </row>
    <row r="57" spans="1:12" ht="14.4" customHeight="1" x14ac:dyDescent="0.3">
      <c r="E57"/>
      <c r="F57"/>
      <c r="G57"/>
      <c r="H57"/>
      <c r="I57"/>
      <c r="J57"/>
      <c r="K57"/>
    </row>
  </sheetData>
  <mergeCells count="60">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B44:J44"/>
    <mergeCell ref="A33:J33"/>
    <mergeCell ref="B34:J34"/>
    <mergeCell ref="B35:J35"/>
    <mergeCell ref="B36:J36"/>
    <mergeCell ref="B37:J37"/>
    <mergeCell ref="B38:J38"/>
    <mergeCell ref="B39:J39"/>
    <mergeCell ref="B40:J40"/>
    <mergeCell ref="B41:J41"/>
    <mergeCell ref="B42:J42"/>
    <mergeCell ref="B43:J43"/>
    <mergeCell ref="G53:J53"/>
    <mergeCell ref="H54:K54"/>
    <mergeCell ref="H55:K55"/>
    <mergeCell ref="B45:J45"/>
    <mergeCell ref="A46:J46"/>
    <mergeCell ref="A47:J47"/>
    <mergeCell ref="A48:J48"/>
    <mergeCell ref="A50:J50"/>
    <mergeCell ref="G52:J52"/>
  </mergeCells>
  <dataValidations xWindow="478" yWindow="533"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F30:F31 H28"/>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8:J38 B34:J34 B42:J42"/>
    <dataValidation allowBlank="1" showInputMessage="1" showErrorMessage="1" prompt="¿En qué consiste el producto? su objetivo" sqref="B39:J39 B35:J35 B43:J43"/>
    <dataValidation allowBlank="1" showInputMessage="1" showErrorMessage="1" prompt="1. Describir lo plasmado en el presupuesto_x000a_2. Describir lo alcanzado en términos financieros y de producción " sqref="B40:J40 B36:J36 B44:J44"/>
    <dataValidation allowBlank="1" showInputMessage="1" showErrorMessage="1" prompt="De existir desvío, explicar razones." sqref="B37:J45"/>
    <dataValidation allowBlank="1" showInputMessage="1" showErrorMessage="1" prompt="Oportunidades de mejora identificadas" sqref="A48:J49"/>
    <dataValidation allowBlank="1" showInputMessage="1" showErrorMessage="1" prompt="Presupuesto del programa" sqref="F25 A25:C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D28:D31 E29:E31 F28:F29"/>
  </dataValidations>
  <printOptions horizontalCentered="1" verticalCentered="1"/>
  <pageMargins left="0.7" right="0.7" top="0.75" bottom="0.75" header="0.3" footer="0.3"/>
  <pageSetup scale="55" orientation="portrait" r:id="rId1"/>
  <rowBreaks count="1" manualBreakCount="1">
    <brk id="31" max="9" man="1"/>
  </rowBreaks>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
  <sheetViews>
    <sheetView showGridLines="0" view="pageBreakPreview" zoomScaleNormal="100" zoomScaleSheetLayoutView="100" workbookViewId="0">
      <selection activeCell="B11" sqref="B11:J11"/>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5" width="12.6640625" style="6" customWidth="1"/>
    <col min="6" max="6" width="13.5546875" style="6" customWidth="1"/>
    <col min="7" max="7" width="12.6640625" style="6" customWidth="1"/>
    <col min="8" max="8" width="13.44140625" style="6" customWidth="1"/>
    <col min="9" max="10" width="12.6640625" style="6" customWidth="1"/>
    <col min="11" max="11" width="10.88671875" style="6" hidden="1" customWidth="1"/>
    <col min="12" max="12" width="10.88671875" hidden="1" customWidth="1"/>
    <col min="14" max="14" width="15.6640625" customWidth="1"/>
  </cols>
  <sheetData>
    <row r="1" spans="1:11" ht="21.75" customHeight="1" thickBot="1" x14ac:dyDescent="0.35">
      <c r="A1" s="21"/>
      <c r="B1" s="101" t="s">
        <v>99</v>
      </c>
      <c r="C1" s="102"/>
      <c r="D1" s="102"/>
      <c r="E1" s="102"/>
      <c r="F1" s="102"/>
      <c r="G1" s="102"/>
      <c r="H1" s="102"/>
      <c r="I1" s="102"/>
      <c r="J1" s="103"/>
      <c r="K1" s="1"/>
    </row>
    <row r="2" spans="1:11" ht="21.6" thickBot="1" x14ac:dyDescent="0.35">
      <c r="A2" s="22"/>
      <c r="B2" s="104" t="s">
        <v>0</v>
      </c>
      <c r="C2" s="105"/>
      <c r="D2" s="104" t="s">
        <v>1</v>
      </c>
      <c r="E2" s="105"/>
      <c r="F2" s="105"/>
      <c r="G2" s="105"/>
      <c r="H2" s="106"/>
      <c r="I2" s="2" t="s">
        <v>2</v>
      </c>
      <c r="J2" s="3" t="s">
        <v>3</v>
      </c>
      <c r="K2" s="1"/>
    </row>
    <row r="3" spans="1:11" ht="20.25" customHeight="1" thickBot="1" x14ac:dyDescent="0.3">
      <c r="A3" s="23"/>
      <c r="B3" s="107" t="s">
        <v>4</v>
      </c>
      <c r="C3" s="108"/>
      <c r="D3" s="107"/>
      <c r="E3" s="108"/>
      <c r="F3" s="108"/>
      <c r="G3" s="108"/>
      <c r="H3" s="109"/>
      <c r="I3" s="27"/>
      <c r="J3" s="28"/>
      <c r="K3" s="1"/>
    </row>
    <row r="4" spans="1:11" ht="9" customHeight="1" x14ac:dyDescent="0.25">
      <c r="A4" s="110"/>
      <c r="B4" s="111"/>
      <c r="C4" s="111"/>
      <c r="D4" s="112"/>
      <c r="E4" s="112"/>
      <c r="F4" s="112"/>
      <c r="G4" s="112"/>
      <c r="H4" s="112"/>
      <c r="I4" s="111"/>
      <c r="J4" s="113"/>
      <c r="K4" s="1"/>
    </row>
    <row r="5" spans="1:11" ht="3" customHeight="1" x14ac:dyDescent="0.25">
      <c r="A5" s="114"/>
      <c r="B5" s="115"/>
      <c r="C5" s="115"/>
      <c r="D5" s="115"/>
      <c r="E5" s="115"/>
      <c r="F5" s="115"/>
      <c r="G5" s="115"/>
      <c r="H5" s="115"/>
      <c r="I5" s="115"/>
      <c r="J5" s="116"/>
      <c r="K5" s="1"/>
    </row>
    <row r="6" spans="1:11" ht="15.6" x14ac:dyDescent="0.3">
      <c r="A6" s="62" t="s">
        <v>5</v>
      </c>
      <c r="B6" s="63"/>
      <c r="C6" s="63"/>
      <c r="D6" s="63"/>
      <c r="E6" s="63"/>
      <c r="F6" s="63"/>
      <c r="G6" s="63"/>
      <c r="H6" s="63"/>
      <c r="I6" s="63"/>
      <c r="J6" s="64"/>
      <c r="K6" s="1"/>
    </row>
    <row r="7" spans="1:11" ht="15.6" x14ac:dyDescent="0.3">
      <c r="A7" s="72" t="s">
        <v>6</v>
      </c>
      <c r="B7" s="73"/>
      <c r="C7" s="73"/>
      <c r="D7" s="73"/>
      <c r="E7" s="73"/>
      <c r="F7" s="73"/>
      <c r="G7" s="73"/>
      <c r="H7" s="73"/>
      <c r="I7" s="73"/>
      <c r="J7" s="74"/>
      <c r="K7" s="1"/>
    </row>
    <row r="8" spans="1:11" x14ac:dyDescent="0.3">
      <c r="A8" s="4" t="s">
        <v>7</v>
      </c>
      <c r="B8" s="100" t="s">
        <v>62</v>
      </c>
      <c r="C8" s="100"/>
      <c r="D8" s="100"/>
      <c r="E8" s="100"/>
      <c r="F8" s="100"/>
      <c r="G8" s="100"/>
      <c r="H8" s="100"/>
      <c r="I8" s="100"/>
      <c r="J8" s="100"/>
      <c r="K8" s="1"/>
    </row>
    <row r="9" spans="1:11" ht="15" customHeight="1" x14ac:dyDescent="0.3">
      <c r="A9" s="24" t="s">
        <v>36</v>
      </c>
      <c r="B9" s="100" t="s">
        <v>63</v>
      </c>
      <c r="C9" s="100"/>
      <c r="D9" s="100"/>
      <c r="E9" s="100"/>
      <c r="F9" s="100"/>
      <c r="G9" s="100"/>
      <c r="H9" s="100"/>
      <c r="I9" s="100"/>
      <c r="J9" s="100"/>
      <c r="K9" s="1"/>
    </row>
    <row r="10" spans="1:11" ht="15" x14ac:dyDescent="0.25">
      <c r="A10" s="24" t="s">
        <v>37</v>
      </c>
      <c r="B10" s="100" t="s">
        <v>64</v>
      </c>
      <c r="C10" s="100"/>
      <c r="D10" s="100"/>
      <c r="E10" s="100"/>
      <c r="F10" s="100"/>
      <c r="G10" s="100"/>
      <c r="H10" s="100"/>
      <c r="I10" s="100"/>
      <c r="J10" s="100"/>
      <c r="K10" s="1"/>
    </row>
    <row r="11" spans="1:11" ht="31.5" customHeight="1" x14ac:dyDescent="0.3">
      <c r="A11" s="4" t="s">
        <v>8</v>
      </c>
      <c r="B11" s="96" t="s">
        <v>65</v>
      </c>
      <c r="C11" s="96"/>
      <c r="D11" s="96"/>
      <c r="E11" s="96"/>
      <c r="F11" s="96"/>
      <c r="G11" s="96"/>
      <c r="H11" s="96"/>
      <c r="I11" s="96"/>
      <c r="J11" s="96"/>
    </row>
    <row r="12" spans="1:11" ht="27.75" customHeight="1" x14ac:dyDescent="0.3">
      <c r="A12" s="4" t="s">
        <v>9</v>
      </c>
      <c r="B12" s="96" t="s">
        <v>66</v>
      </c>
      <c r="C12" s="96"/>
      <c r="D12" s="96"/>
      <c r="E12" s="96"/>
      <c r="F12" s="96"/>
      <c r="G12" s="96"/>
      <c r="H12" s="96"/>
      <c r="I12" s="96"/>
      <c r="J12" s="96"/>
    </row>
    <row r="13" spans="1:11" ht="15.6" x14ac:dyDescent="0.3">
      <c r="A13" s="62" t="s">
        <v>10</v>
      </c>
      <c r="B13" s="63"/>
      <c r="C13" s="63"/>
      <c r="D13" s="63"/>
      <c r="E13" s="63"/>
      <c r="F13" s="63"/>
      <c r="G13" s="63"/>
      <c r="H13" s="63"/>
      <c r="I13" s="63"/>
      <c r="J13" s="64"/>
    </row>
    <row r="14" spans="1:11" x14ac:dyDescent="0.3">
      <c r="A14" s="4" t="s">
        <v>11</v>
      </c>
      <c r="B14" s="25">
        <v>4</v>
      </c>
      <c r="C14" s="97" t="str">
        <f>IFERROR(VLOOKUP(B14,'[1]Validacion datos'!A2:B5,2,FALSE),"")</f>
        <v>DESARROLLO SOSTENIBLE</v>
      </c>
      <c r="D14" s="97"/>
      <c r="E14" s="97"/>
      <c r="F14" s="97"/>
      <c r="G14" s="97"/>
      <c r="H14" s="97"/>
      <c r="I14" s="97"/>
      <c r="J14" s="97"/>
    </row>
    <row r="15" spans="1:11" x14ac:dyDescent="0.3">
      <c r="A15" s="4" t="s">
        <v>12</v>
      </c>
      <c r="B15" s="7">
        <v>4.3</v>
      </c>
      <c r="C15" s="97" t="str">
        <f>IFERROR(VLOOKUP(B15,'[1]Validacion datos'!A8:B26,2,FALSE),"")</f>
        <v>Adecuada adaptación al cambio climático</v>
      </c>
      <c r="D15" s="97"/>
      <c r="E15" s="97"/>
      <c r="F15" s="97"/>
      <c r="G15" s="97"/>
      <c r="H15" s="97"/>
      <c r="I15" s="97"/>
      <c r="J15" s="97"/>
    </row>
    <row r="16" spans="1:11" ht="25.5" customHeight="1" x14ac:dyDescent="0.3">
      <c r="A16" s="4" t="s">
        <v>13</v>
      </c>
      <c r="B16" s="8" t="s">
        <v>78</v>
      </c>
      <c r="C16" s="97" t="str">
        <f>IFERROR(VLOOKUP(B16,'[1]Validacion datos'!D8:E64,2,FALSE),"")</f>
        <v>Reducir la vulnerabilidad, avanzar en la adaptación a los efectos del cambio climático y contribuir a la mitigación de sus causas</v>
      </c>
      <c r="D16" s="97"/>
      <c r="E16" s="97"/>
      <c r="F16" s="97"/>
      <c r="G16" s="97"/>
      <c r="H16" s="97"/>
      <c r="I16" s="97"/>
      <c r="J16" s="97"/>
    </row>
    <row r="17" spans="1:14" ht="15.6" x14ac:dyDescent="0.3">
      <c r="A17" s="62" t="s">
        <v>14</v>
      </c>
      <c r="B17" s="63"/>
      <c r="C17" s="63"/>
      <c r="D17" s="63"/>
      <c r="E17" s="63"/>
      <c r="F17" s="63"/>
      <c r="G17" s="63"/>
      <c r="H17" s="63"/>
      <c r="I17" s="63"/>
      <c r="J17" s="64"/>
    </row>
    <row r="18" spans="1:14" x14ac:dyDescent="0.3">
      <c r="A18" s="4" t="s">
        <v>15</v>
      </c>
      <c r="B18" s="117" t="s">
        <v>68</v>
      </c>
      <c r="C18" s="117"/>
      <c r="D18" s="117"/>
      <c r="E18" s="117"/>
      <c r="F18" s="117"/>
      <c r="G18" s="117"/>
      <c r="H18" s="117"/>
      <c r="I18" s="117"/>
      <c r="J18" s="118"/>
    </row>
    <row r="19" spans="1:14" ht="30" customHeight="1" x14ac:dyDescent="0.3">
      <c r="A19" s="9" t="s">
        <v>16</v>
      </c>
      <c r="B19" s="98" t="s">
        <v>69</v>
      </c>
      <c r="C19" s="98"/>
      <c r="D19" s="98"/>
      <c r="E19" s="98"/>
      <c r="F19" s="98"/>
      <c r="G19" s="98"/>
      <c r="H19" s="98"/>
      <c r="I19" s="98"/>
      <c r="J19" s="99"/>
    </row>
    <row r="20" spans="1:14" ht="15" x14ac:dyDescent="0.25">
      <c r="A20" s="9" t="s">
        <v>17</v>
      </c>
      <c r="B20" s="98" t="s">
        <v>70</v>
      </c>
      <c r="C20" s="98"/>
      <c r="D20" s="98"/>
      <c r="E20" s="98"/>
      <c r="F20" s="98"/>
      <c r="G20" s="98"/>
      <c r="H20" s="98"/>
      <c r="I20" s="98"/>
      <c r="J20" s="99"/>
    </row>
    <row r="21" spans="1:14" ht="32.4" customHeight="1" x14ac:dyDescent="0.3">
      <c r="A21" s="9" t="s">
        <v>38</v>
      </c>
      <c r="B21" s="98" t="s">
        <v>96</v>
      </c>
      <c r="C21" s="98"/>
      <c r="D21" s="98"/>
      <c r="E21" s="98"/>
      <c r="F21" s="98"/>
      <c r="G21" s="98"/>
      <c r="H21" s="98"/>
      <c r="I21" s="98"/>
      <c r="J21" s="99"/>
      <c r="K21" s="1"/>
    </row>
    <row r="22" spans="1:14" ht="15.6" x14ac:dyDescent="0.3">
      <c r="A22" s="62" t="s">
        <v>18</v>
      </c>
      <c r="B22" s="63"/>
      <c r="C22" s="63"/>
      <c r="D22" s="63"/>
      <c r="E22" s="63"/>
      <c r="F22" s="63"/>
      <c r="G22" s="63"/>
      <c r="H22" s="63"/>
      <c r="I22" s="63"/>
      <c r="J22" s="64"/>
    </row>
    <row r="23" spans="1:14" ht="15.6" x14ac:dyDescent="0.3">
      <c r="A23" s="72" t="s">
        <v>19</v>
      </c>
      <c r="B23" s="73"/>
      <c r="C23" s="73"/>
      <c r="D23" s="73"/>
      <c r="E23" s="73"/>
      <c r="F23" s="73"/>
      <c r="G23" s="73"/>
      <c r="H23" s="73"/>
      <c r="I23" s="73"/>
      <c r="J23" s="74"/>
      <c r="K23" s="1"/>
    </row>
    <row r="24" spans="1:14" ht="15" customHeight="1" x14ac:dyDescent="0.3">
      <c r="A24" s="78" t="s">
        <v>20</v>
      </c>
      <c r="B24" s="79"/>
      <c r="C24" s="80" t="s">
        <v>21</v>
      </c>
      <c r="D24" s="81"/>
      <c r="E24" s="81"/>
      <c r="F24" s="81" t="s">
        <v>22</v>
      </c>
      <c r="G24" s="81"/>
      <c r="H24" s="79"/>
      <c r="I24" s="80" t="s">
        <v>23</v>
      </c>
      <c r="J24" s="82"/>
    </row>
    <row r="25" spans="1:14" ht="15" x14ac:dyDescent="0.25">
      <c r="A25" s="119">
        <f>+'[2]PROGRAMACION FISICA FINANC 2025'!$K$43</f>
        <v>3750000</v>
      </c>
      <c r="B25" s="90"/>
      <c r="C25" s="88" cm="1">
        <f t="array" ref="C25">+Tabla13682[Financiera
(B)]</f>
        <v>15000000</v>
      </c>
      <c r="D25" s="89"/>
      <c r="E25" s="90"/>
      <c r="F25" s="88">
        <f>+Tabla13682[Financiera 
 (F)]+[3]!Tabla1368[Financiera 
 (F)]</f>
        <v>7492500</v>
      </c>
      <c r="G25" s="89"/>
      <c r="H25" s="90"/>
      <c r="I25" s="120">
        <f>+IF(F25&gt;0,F25/C25,0)</f>
        <v>0.4995</v>
      </c>
      <c r="J25" s="121"/>
    </row>
    <row r="26" spans="1:14" ht="15.6" x14ac:dyDescent="0.3">
      <c r="A26" s="72" t="s">
        <v>24</v>
      </c>
      <c r="B26" s="73"/>
      <c r="C26" s="73"/>
      <c r="D26" s="73"/>
      <c r="E26" s="73"/>
      <c r="F26" s="73"/>
      <c r="G26" s="73"/>
      <c r="H26" s="73"/>
      <c r="I26" s="73"/>
      <c r="J26" s="74"/>
      <c r="K26" s="1"/>
    </row>
    <row r="27" spans="1:14" x14ac:dyDescent="0.3">
      <c r="A27" s="5"/>
      <c r="B27"/>
      <c r="C27" s="93" t="s">
        <v>49</v>
      </c>
      <c r="D27" s="94"/>
      <c r="E27" s="93" t="s">
        <v>92</v>
      </c>
      <c r="F27" s="94"/>
      <c r="G27" s="93" t="s">
        <v>93</v>
      </c>
      <c r="H27" s="93"/>
      <c r="I27" s="93" t="s">
        <v>25</v>
      </c>
      <c r="J27" s="95"/>
    </row>
    <row r="28" spans="1:14" ht="41.4" x14ac:dyDescent="0.3">
      <c r="A28" s="10" t="s">
        <v>26</v>
      </c>
      <c r="B28" s="11" t="s">
        <v>27</v>
      </c>
      <c r="C28" s="11" t="s">
        <v>39</v>
      </c>
      <c r="D28" s="11" t="s">
        <v>40</v>
      </c>
      <c r="E28" s="11" t="s">
        <v>43</v>
      </c>
      <c r="F28" s="11" t="s">
        <v>44</v>
      </c>
      <c r="G28" s="11" t="s">
        <v>45</v>
      </c>
      <c r="H28" s="11" t="s">
        <v>46</v>
      </c>
      <c r="I28" s="11" t="s">
        <v>47</v>
      </c>
      <c r="J28" s="12" t="s">
        <v>48</v>
      </c>
      <c r="K28" s="40" t="s">
        <v>81</v>
      </c>
      <c r="L28" s="40" t="s">
        <v>82</v>
      </c>
      <c r="N28" s="55"/>
    </row>
    <row r="29" spans="1:14" ht="78" customHeight="1" x14ac:dyDescent="0.3">
      <c r="A29" s="13" t="s">
        <v>79</v>
      </c>
      <c r="B29" s="14" t="s">
        <v>80</v>
      </c>
      <c r="C29" s="15">
        <v>12</v>
      </c>
      <c r="D29" s="16">
        <v>15000000</v>
      </c>
      <c r="E29" s="47">
        <v>6</v>
      </c>
      <c r="F29" s="47">
        <v>7500000</v>
      </c>
      <c r="G29" s="48">
        <v>6</v>
      </c>
      <c r="H29" s="47">
        <v>3930000</v>
      </c>
      <c r="I29" s="18">
        <v>0.5</v>
      </c>
      <c r="J29" s="37">
        <v>0.4995</v>
      </c>
      <c r="K29" s="39">
        <f>Tabla13682[[#This Row],[Física 
(E)]]/Tabla13682[[#This Row],[Física
(C)]]-1</f>
        <v>0</v>
      </c>
      <c r="L29" s="39">
        <f>Tabla13682[[#This Row],[Financiera 
 (F)]]/Tabla13682[[#This Row],[Financiera
(D)]]-1</f>
        <v>-0.47599999999999998</v>
      </c>
      <c r="N29" s="55"/>
    </row>
    <row r="30" spans="1:14" ht="18.75" customHeight="1" x14ac:dyDescent="0.3">
      <c r="A30" s="62" t="s">
        <v>28</v>
      </c>
      <c r="B30" s="63"/>
      <c r="C30" s="63"/>
      <c r="D30" s="63"/>
      <c r="E30" s="63"/>
      <c r="F30" s="63"/>
      <c r="G30" s="63"/>
      <c r="H30" s="63"/>
      <c r="I30" s="63"/>
      <c r="J30" s="64"/>
      <c r="N30" s="56"/>
    </row>
    <row r="31" spans="1:14" ht="48.75" customHeight="1" x14ac:dyDescent="0.3">
      <c r="A31" s="72" t="s">
        <v>29</v>
      </c>
      <c r="B31" s="73"/>
      <c r="C31" s="73"/>
      <c r="D31" s="73"/>
      <c r="E31" s="73"/>
      <c r="F31" s="73"/>
      <c r="G31" s="73"/>
      <c r="H31" s="73"/>
      <c r="I31" s="73"/>
      <c r="J31" s="74"/>
    </row>
    <row r="32" spans="1:14" x14ac:dyDescent="0.3">
      <c r="A32" s="20" t="s">
        <v>30</v>
      </c>
      <c r="B32" s="98" t="str" cm="1">
        <f t="array" ref="B32">+Tabla13682[Producto]</f>
        <v>7788-Operadores aéreos participan en el plan de reducción de CO2 mediante la implementación de un esquema de compensaciones de emisiones</v>
      </c>
      <c r="C32" s="98"/>
      <c r="D32" s="98"/>
      <c r="E32" s="98"/>
      <c r="F32" s="98"/>
      <c r="G32" s="98"/>
      <c r="H32" s="98"/>
      <c r="I32" s="98"/>
      <c r="J32" s="99"/>
    </row>
    <row r="33" spans="1:11" x14ac:dyDescent="0.3">
      <c r="A33" s="20" t="s">
        <v>31</v>
      </c>
      <c r="B33" s="98" t="s">
        <v>87</v>
      </c>
      <c r="C33" s="98"/>
      <c r="D33" s="98"/>
      <c r="E33" s="98"/>
      <c r="F33" s="98"/>
      <c r="G33" s="98"/>
      <c r="H33" s="98"/>
      <c r="I33" s="98"/>
      <c r="J33" s="99"/>
    </row>
    <row r="34" spans="1:11" ht="15" x14ac:dyDescent="0.25">
      <c r="A34" s="20" t="s">
        <v>32</v>
      </c>
      <c r="B34" s="122" t="s">
        <v>84</v>
      </c>
      <c r="C34" s="122"/>
      <c r="D34" s="122"/>
      <c r="E34" s="122"/>
      <c r="F34" s="122"/>
      <c r="G34" s="122"/>
      <c r="H34" s="122"/>
      <c r="I34" s="122"/>
      <c r="J34" s="123"/>
    </row>
    <row r="35" spans="1:11" ht="28.8" x14ac:dyDescent="0.3">
      <c r="A35" s="20" t="s">
        <v>33</v>
      </c>
      <c r="B35" s="122" t="s">
        <v>84</v>
      </c>
      <c r="C35" s="122"/>
      <c r="D35" s="122"/>
      <c r="E35" s="122"/>
      <c r="F35" s="122"/>
      <c r="G35" s="122"/>
      <c r="H35" s="122"/>
      <c r="I35" s="122"/>
      <c r="J35" s="123"/>
      <c r="K35" s="1"/>
    </row>
    <row r="36" spans="1:11" ht="27.75" customHeight="1" x14ac:dyDescent="0.25">
      <c r="A36" s="62" t="s">
        <v>34</v>
      </c>
      <c r="B36" s="63"/>
      <c r="C36" s="63"/>
      <c r="D36" s="63"/>
      <c r="E36" s="63"/>
      <c r="F36" s="63"/>
      <c r="G36" s="63"/>
      <c r="H36" s="63"/>
      <c r="I36" s="63"/>
      <c r="J36" s="64"/>
    </row>
    <row r="37" spans="1:11" ht="15.6" x14ac:dyDescent="0.3">
      <c r="A37" s="65" t="s">
        <v>35</v>
      </c>
      <c r="B37" s="66"/>
      <c r="C37" s="66"/>
      <c r="D37" s="66"/>
      <c r="E37" s="66"/>
      <c r="F37" s="66"/>
      <c r="G37" s="66"/>
      <c r="H37" s="66"/>
      <c r="I37" s="66"/>
      <c r="J37" s="67"/>
    </row>
    <row r="38" spans="1:11" ht="30.75" customHeight="1" x14ac:dyDescent="0.25">
      <c r="A38" s="68" t="s">
        <v>83</v>
      </c>
      <c r="B38" s="69"/>
      <c r="C38" s="69"/>
      <c r="D38" s="69"/>
      <c r="E38" s="69"/>
      <c r="F38" s="69"/>
      <c r="G38" s="69"/>
      <c r="H38" s="69"/>
      <c r="I38" s="69"/>
      <c r="J38" s="70"/>
    </row>
    <row r="39" spans="1:11" ht="15" x14ac:dyDescent="0.25">
      <c r="A39" s="54"/>
      <c r="B39" s="54"/>
      <c r="C39" s="54"/>
      <c r="D39" s="54"/>
      <c r="E39" s="54"/>
      <c r="F39" s="54"/>
      <c r="G39" s="54"/>
      <c r="H39" s="54"/>
      <c r="I39" s="54"/>
      <c r="J39" s="54"/>
    </row>
    <row r="40" spans="1:11" ht="15" x14ac:dyDescent="0.25">
      <c r="A40" s="71" t="s">
        <v>42</v>
      </c>
      <c r="B40" s="71"/>
      <c r="C40" s="71"/>
      <c r="D40" s="71"/>
      <c r="E40" s="71"/>
      <c r="F40" s="71"/>
      <c r="G40" s="71"/>
      <c r="H40" s="71"/>
      <c r="I40" s="71"/>
      <c r="J40" s="71"/>
    </row>
    <row r="41" spans="1:11" ht="15" x14ac:dyDescent="0.25">
      <c r="A41" s="53"/>
      <c r="B41" s="53"/>
      <c r="C41" s="53"/>
      <c r="D41" s="53"/>
      <c r="E41" s="53"/>
      <c r="F41" s="53"/>
      <c r="G41" s="53"/>
      <c r="H41" s="53"/>
      <c r="I41" s="53"/>
      <c r="J41" s="53"/>
    </row>
    <row r="42" spans="1:11" x14ac:dyDescent="0.3">
      <c r="A42" s="29" t="s">
        <v>51</v>
      </c>
      <c r="B42" s="30" t="str">
        <f>+C24</f>
        <v>Presupuesto Vigente</v>
      </c>
      <c r="C42" s="53"/>
      <c r="D42" s="53"/>
      <c r="E42" s="53"/>
      <c r="F42" s="53"/>
      <c r="G42"/>
      <c r="H42" s="53"/>
      <c r="I42" s="53"/>
      <c r="J42" s="53"/>
    </row>
    <row r="43" spans="1:11" x14ac:dyDescent="0.3">
      <c r="A43" s="29" t="s">
        <v>52</v>
      </c>
      <c r="B43" s="30">
        <f>+C25</f>
        <v>15000000</v>
      </c>
      <c r="G43" s="58" t="s">
        <v>94</v>
      </c>
      <c r="H43" s="58"/>
      <c r="I43" s="58"/>
      <c r="J43" s="58"/>
    </row>
    <row r="44" spans="1:11" x14ac:dyDescent="0.3">
      <c r="A44" s="29" t="s">
        <v>54</v>
      </c>
      <c r="B44" s="30">
        <f>+F25</f>
        <v>7492500</v>
      </c>
      <c r="G44" s="59" t="s">
        <v>95</v>
      </c>
      <c r="H44" s="59"/>
      <c r="I44" s="59"/>
      <c r="J44" s="59"/>
    </row>
    <row r="45" spans="1:11" x14ac:dyDescent="0.3">
      <c r="G45" s="59"/>
      <c r="H45" s="59"/>
      <c r="I45" s="59"/>
      <c r="J45" s="59"/>
    </row>
    <row r="46" spans="1:11" x14ac:dyDescent="0.3">
      <c r="A46" s="6" t="s">
        <v>98</v>
      </c>
      <c r="E46"/>
      <c r="F46"/>
      <c r="G46"/>
      <c r="H46"/>
      <c r="I46"/>
      <c r="J46"/>
      <c r="K46"/>
    </row>
    <row r="47" spans="1:11" x14ac:dyDescent="0.3">
      <c r="E47"/>
      <c r="F47"/>
      <c r="G47"/>
      <c r="H47"/>
      <c r="I47"/>
      <c r="J47"/>
      <c r="K47"/>
    </row>
  </sheetData>
  <mergeCells count="51">
    <mergeCell ref="G45:J45"/>
    <mergeCell ref="A31:J31"/>
    <mergeCell ref="B32:J32"/>
    <mergeCell ref="B33:J33"/>
    <mergeCell ref="B34:J34"/>
    <mergeCell ref="B35:J35"/>
    <mergeCell ref="A36:J36"/>
    <mergeCell ref="A37:J37"/>
    <mergeCell ref="A38:J38"/>
    <mergeCell ref="A40:J40"/>
    <mergeCell ref="G43:J43"/>
    <mergeCell ref="G44:J44"/>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32" priority="1" operator="notBetween">
      <formula>-0.05</formula>
      <formula>0.05</formula>
    </cfRule>
  </conditionalFormatting>
  <dataValidations count="16">
    <dataValidation allowBlank="1" showInputMessage="1" showErrorMessage="1" prompt="Presupuesto del programa" sqref="A25:C25 F25"/>
    <dataValidation allowBlank="1" showInputMessage="1" showErrorMessage="1" prompt="Nombre del producto" sqref="B32:J32"/>
    <dataValidation allowBlank="1" showInputMessage="1" showErrorMessage="1" prompt="Monto presupuestado para el producto" sqref="F28 N28:N29 D28:D29 E29"/>
    <dataValidation allowBlank="1" showInputMessage="1" showErrorMessage="1" prompt="Meta anual del indicador" sqref="E28 C28:C29"/>
    <dataValidation allowBlank="1" showInputMessage="1" showErrorMessage="1" prompt="¿En qué consiste el programa?" sqref="B19:J19"/>
    <dataValidation allowBlank="1" showInputMessage="1" showErrorMessage="1" prompt="Oportunidades de mejora identificadas" sqref="A38:J39"/>
    <dataValidation allowBlank="1" showInputMessage="1" showErrorMessage="1" prompt="De existir desvío, explicar razones." sqref="B35:J35"/>
    <dataValidation allowBlank="1" showInputMessage="1" showErrorMessage="1" prompt="1. Describir lo plasmado en el presupuesto_x000a_2. Describir lo alcanzado en términos financieros y de producción " sqref="B34:J34"/>
    <dataValidation allowBlank="1" showInputMessage="1" showErrorMessage="1" prompt="¿En qué consiste el producto? su objetivo" sqref="B33:J33"/>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 allowBlank="1" showInputMessage="1" showErrorMessage="1" prompt="Monto ejecutado en el trimestre" sqref="H28:H29"/>
    <dataValidation allowBlank="1" showInputMessage="1" showErrorMessage="1" prompt="Meta alcanzada en el trimestre" sqref="G28:G29"/>
    <dataValidation allowBlank="1" showInputMessage="1" showErrorMessage="1" prompt="Nombre del indicador" sqref="B28:B29"/>
    <dataValidation allowBlank="1" showInputMessage="1" showErrorMessage="1" prompt="Nombre de cada producto" sqref="A28:A29"/>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3.44140625" style="6" bestFit="1" customWidth="1"/>
    <col min="9" max="10" width="12.6640625" style="6" customWidth="1"/>
    <col min="11" max="11" width="10.88671875" style="6"/>
  </cols>
  <sheetData>
    <row r="1" spans="1:11" ht="21.6" thickBot="1" x14ac:dyDescent="0.35">
      <c r="A1" s="21"/>
      <c r="B1" s="101" t="s">
        <v>59</v>
      </c>
      <c r="C1" s="102"/>
      <c r="D1" s="102"/>
      <c r="E1" s="102"/>
      <c r="F1" s="102"/>
      <c r="G1" s="102"/>
      <c r="H1" s="102"/>
      <c r="I1" s="102"/>
      <c r="J1" s="103"/>
      <c r="K1" s="1"/>
    </row>
    <row r="2" spans="1:11" ht="21.6" thickBot="1" x14ac:dyDescent="0.35">
      <c r="A2" s="22"/>
      <c r="B2" s="104" t="s">
        <v>0</v>
      </c>
      <c r="C2" s="105"/>
      <c r="D2" s="104" t="s">
        <v>1</v>
      </c>
      <c r="E2" s="105"/>
      <c r="F2" s="105"/>
      <c r="G2" s="105"/>
      <c r="H2" s="106"/>
      <c r="I2" s="2" t="s">
        <v>2</v>
      </c>
      <c r="J2" s="3" t="s">
        <v>3</v>
      </c>
      <c r="K2" s="1"/>
    </row>
    <row r="3" spans="1:11" ht="20.25" customHeight="1" thickBot="1" x14ac:dyDescent="0.3">
      <c r="A3" s="23"/>
      <c r="B3" s="107" t="s">
        <v>4</v>
      </c>
      <c r="C3" s="108"/>
      <c r="D3" s="107"/>
      <c r="E3" s="108"/>
      <c r="F3" s="108"/>
      <c r="G3" s="108"/>
      <c r="H3" s="109"/>
      <c r="I3" s="27"/>
      <c r="J3" s="28"/>
      <c r="K3" s="1"/>
    </row>
    <row r="4" spans="1:11" ht="9" customHeight="1" x14ac:dyDescent="0.25">
      <c r="A4" s="110"/>
      <c r="B4" s="111"/>
      <c r="C4" s="111"/>
      <c r="D4" s="112"/>
      <c r="E4" s="112"/>
      <c r="F4" s="112"/>
      <c r="G4" s="112"/>
      <c r="H4" s="112"/>
      <c r="I4" s="111"/>
      <c r="J4" s="113"/>
      <c r="K4" s="1"/>
    </row>
    <row r="5" spans="1:11" ht="3" customHeight="1" x14ac:dyDescent="0.25">
      <c r="A5" s="114"/>
      <c r="B5" s="115"/>
      <c r="C5" s="115"/>
      <c r="D5" s="115"/>
      <c r="E5" s="115"/>
      <c r="F5" s="115"/>
      <c r="G5" s="115"/>
      <c r="H5" s="115"/>
      <c r="I5" s="115"/>
      <c r="J5" s="116"/>
      <c r="K5" s="1"/>
    </row>
    <row r="6" spans="1:11" ht="15.6" x14ac:dyDescent="0.3">
      <c r="A6" s="62" t="s">
        <v>5</v>
      </c>
      <c r="B6" s="63"/>
      <c r="C6" s="63"/>
      <c r="D6" s="63"/>
      <c r="E6" s="63"/>
      <c r="F6" s="63"/>
      <c r="G6" s="63"/>
      <c r="H6" s="63"/>
      <c r="I6" s="63"/>
      <c r="J6" s="64"/>
      <c r="K6" s="1"/>
    </row>
    <row r="7" spans="1:11" ht="15.6" x14ac:dyDescent="0.3">
      <c r="A7" s="72" t="s">
        <v>6</v>
      </c>
      <c r="B7" s="73"/>
      <c r="C7" s="73"/>
      <c r="D7" s="73"/>
      <c r="E7" s="73"/>
      <c r="F7" s="73"/>
      <c r="G7" s="73"/>
      <c r="H7" s="73"/>
      <c r="I7" s="73"/>
      <c r="J7" s="74"/>
      <c r="K7" s="1"/>
    </row>
    <row r="8" spans="1:11" x14ac:dyDescent="0.3">
      <c r="A8" s="4" t="s">
        <v>7</v>
      </c>
      <c r="B8" s="100" t="s">
        <v>62</v>
      </c>
      <c r="C8" s="100"/>
      <c r="D8" s="100"/>
      <c r="E8" s="100"/>
      <c r="F8" s="100"/>
      <c r="G8" s="100"/>
      <c r="H8" s="100"/>
      <c r="I8" s="100"/>
      <c r="J8" s="100"/>
      <c r="K8" s="1"/>
    </row>
    <row r="9" spans="1:11" ht="15" customHeight="1" x14ac:dyDescent="0.3">
      <c r="A9" s="24" t="s">
        <v>36</v>
      </c>
      <c r="B9" s="100" t="s">
        <v>63</v>
      </c>
      <c r="C9" s="100"/>
      <c r="D9" s="100"/>
      <c r="E9" s="100"/>
      <c r="F9" s="100"/>
      <c r="G9" s="100"/>
      <c r="H9" s="100"/>
      <c r="I9" s="100"/>
      <c r="J9" s="100"/>
      <c r="K9" s="1"/>
    </row>
    <row r="10" spans="1:11" ht="15" x14ac:dyDescent="0.25">
      <c r="A10" s="24" t="s">
        <v>37</v>
      </c>
      <c r="B10" s="100" t="s">
        <v>64</v>
      </c>
      <c r="C10" s="100"/>
      <c r="D10" s="100"/>
      <c r="E10" s="100"/>
      <c r="F10" s="100"/>
      <c r="G10" s="100"/>
      <c r="H10" s="100"/>
      <c r="I10" s="100"/>
      <c r="J10" s="100"/>
      <c r="K10" s="1"/>
    </row>
    <row r="11" spans="1:11" ht="31.5" customHeight="1" x14ac:dyDescent="0.3">
      <c r="A11" s="4" t="s">
        <v>8</v>
      </c>
      <c r="B11" s="96" t="s">
        <v>65</v>
      </c>
      <c r="C11" s="96"/>
      <c r="D11" s="96"/>
      <c r="E11" s="96"/>
      <c r="F11" s="96"/>
      <c r="G11" s="96"/>
      <c r="H11" s="96"/>
      <c r="I11" s="96"/>
      <c r="J11" s="96"/>
    </row>
    <row r="12" spans="1:11" ht="27.75" customHeight="1" x14ac:dyDescent="0.3">
      <c r="A12" s="4" t="s">
        <v>9</v>
      </c>
      <c r="B12" s="96" t="s">
        <v>66</v>
      </c>
      <c r="C12" s="96"/>
      <c r="D12" s="96"/>
      <c r="E12" s="96"/>
      <c r="F12" s="96"/>
      <c r="G12" s="96"/>
      <c r="H12" s="96"/>
      <c r="I12" s="96"/>
      <c r="J12" s="96"/>
    </row>
    <row r="13" spans="1:11" ht="15.6" x14ac:dyDescent="0.3">
      <c r="A13" s="62" t="s">
        <v>10</v>
      </c>
      <c r="B13" s="63"/>
      <c r="C13" s="63"/>
      <c r="D13" s="63"/>
      <c r="E13" s="63"/>
      <c r="F13" s="63"/>
      <c r="G13" s="63"/>
      <c r="H13" s="63"/>
      <c r="I13" s="63"/>
      <c r="J13" s="64"/>
    </row>
    <row r="14" spans="1:11" x14ac:dyDescent="0.3">
      <c r="A14" s="4" t="s">
        <v>11</v>
      </c>
      <c r="B14" s="25">
        <v>3</v>
      </c>
      <c r="C14" s="97" t="str">
        <f>IFERROR(VLOOKUP(B14,'[1]Validacion datos'!A2:B5,2,FALSE),"")</f>
        <v>DESARROLLO PRODUCTIVO</v>
      </c>
      <c r="D14" s="97"/>
      <c r="E14" s="97"/>
      <c r="F14" s="97"/>
      <c r="G14" s="97"/>
      <c r="H14" s="97"/>
      <c r="I14" s="97"/>
      <c r="J14" s="97"/>
    </row>
    <row r="15" spans="1:11" x14ac:dyDescent="0.3">
      <c r="A15" s="4" t="s">
        <v>12</v>
      </c>
      <c r="B15" s="7">
        <v>3.3</v>
      </c>
      <c r="C15" s="97" t="str">
        <f>IFERROR(VLOOKUP(B15,'[1]Validacion datos'!A8:B26,2,FALSE),"")</f>
        <v>Competitividad e innovavión en un ambiente favorable a la cooperación y la responsabilidad social</v>
      </c>
      <c r="D15" s="97"/>
      <c r="E15" s="97"/>
      <c r="F15" s="97"/>
      <c r="G15" s="97"/>
      <c r="H15" s="97"/>
      <c r="I15" s="97"/>
      <c r="J15" s="97"/>
    </row>
    <row r="16" spans="1:11" ht="25.5" customHeight="1" x14ac:dyDescent="0.3">
      <c r="A16" s="4" t="s">
        <v>13</v>
      </c>
      <c r="B16" s="8" t="s">
        <v>67</v>
      </c>
      <c r="C16" s="97"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7"/>
      <c r="E16" s="97"/>
      <c r="F16" s="97"/>
      <c r="G16" s="97"/>
      <c r="H16" s="97"/>
      <c r="I16" s="97"/>
      <c r="J16" s="97"/>
    </row>
    <row r="17" spans="1:11" ht="15.6" x14ac:dyDescent="0.3">
      <c r="A17" s="62" t="s">
        <v>14</v>
      </c>
      <c r="B17" s="63"/>
      <c r="C17" s="63"/>
      <c r="D17" s="63"/>
      <c r="E17" s="63"/>
      <c r="F17" s="63"/>
      <c r="G17" s="63"/>
      <c r="H17" s="63"/>
      <c r="I17" s="63"/>
      <c r="J17" s="64"/>
    </row>
    <row r="18" spans="1:11" x14ac:dyDescent="0.3">
      <c r="A18" s="4" t="s">
        <v>15</v>
      </c>
      <c r="B18" s="98" t="s">
        <v>68</v>
      </c>
      <c r="C18" s="98"/>
      <c r="D18" s="98"/>
      <c r="E18" s="98"/>
      <c r="F18" s="98"/>
      <c r="G18" s="98"/>
      <c r="H18" s="98"/>
      <c r="I18" s="98"/>
      <c r="J18" s="99"/>
    </row>
    <row r="19" spans="1:11" ht="30" customHeight="1" x14ac:dyDescent="0.3">
      <c r="A19" s="9" t="s">
        <v>16</v>
      </c>
      <c r="B19" s="98" t="s">
        <v>69</v>
      </c>
      <c r="C19" s="98"/>
      <c r="D19" s="98"/>
      <c r="E19" s="98"/>
      <c r="F19" s="98"/>
      <c r="G19" s="98"/>
      <c r="H19" s="98"/>
      <c r="I19" s="98"/>
      <c r="J19" s="99"/>
    </row>
    <row r="20" spans="1:11" ht="15" x14ac:dyDescent="0.25">
      <c r="A20" s="9" t="s">
        <v>17</v>
      </c>
      <c r="B20" s="98" t="s">
        <v>70</v>
      </c>
      <c r="C20" s="98"/>
      <c r="D20" s="98"/>
      <c r="E20" s="98"/>
      <c r="F20" s="98"/>
      <c r="G20" s="98"/>
      <c r="H20" s="98"/>
      <c r="I20" s="98"/>
      <c r="J20" s="99"/>
    </row>
    <row r="21" spans="1:11" ht="32.4" customHeight="1" x14ac:dyDescent="0.3">
      <c r="A21" s="9" t="s">
        <v>38</v>
      </c>
      <c r="B21" s="98" t="s">
        <v>71</v>
      </c>
      <c r="C21" s="98"/>
      <c r="D21" s="98"/>
      <c r="E21" s="98"/>
      <c r="F21" s="98"/>
      <c r="G21" s="98"/>
      <c r="H21" s="98"/>
      <c r="I21" s="98"/>
      <c r="J21" s="99"/>
      <c r="K21" s="1"/>
    </row>
    <row r="22" spans="1:11" ht="15.6" x14ac:dyDescent="0.3">
      <c r="A22" s="62" t="s">
        <v>18</v>
      </c>
      <c r="B22" s="63"/>
      <c r="C22" s="63"/>
      <c r="D22" s="63"/>
      <c r="E22" s="63"/>
      <c r="F22" s="63"/>
      <c r="G22" s="63"/>
      <c r="H22" s="63"/>
      <c r="I22" s="63"/>
      <c r="J22" s="64"/>
    </row>
    <row r="23" spans="1:11" ht="15.6" x14ac:dyDescent="0.3">
      <c r="A23" s="72" t="s">
        <v>19</v>
      </c>
      <c r="B23" s="73"/>
      <c r="C23" s="73"/>
      <c r="D23" s="73"/>
      <c r="E23" s="73"/>
      <c r="F23" s="73"/>
      <c r="G23" s="73"/>
      <c r="H23" s="73"/>
      <c r="I23" s="73"/>
      <c r="J23" s="74"/>
      <c r="K23" s="1"/>
    </row>
    <row r="24" spans="1:11" ht="15" customHeight="1" x14ac:dyDescent="0.3">
      <c r="A24" s="78" t="s">
        <v>20</v>
      </c>
      <c r="B24" s="79"/>
      <c r="C24" s="80" t="s">
        <v>21</v>
      </c>
      <c r="D24" s="81"/>
      <c r="E24" s="81"/>
      <c r="F24" s="81" t="s">
        <v>22</v>
      </c>
      <c r="G24" s="81"/>
      <c r="H24" s="79"/>
      <c r="I24" s="80" t="s">
        <v>23</v>
      </c>
      <c r="J24" s="82"/>
    </row>
    <row r="25" spans="1:11" ht="15" x14ac:dyDescent="0.25">
      <c r="A25" s="83">
        <v>253456268</v>
      </c>
      <c r="B25" s="84"/>
      <c r="C25" s="88">
        <v>333372759</v>
      </c>
      <c r="D25" s="89"/>
      <c r="E25" s="90"/>
      <c r="F25" s="88">
        <v>300848693.76999998</v>
      </c>
      <c r="G25" s="89"/>
      <c r="H25" s="90"/>
      <c r="I25" s="91">
        <f>+IF(F25&gt;0,F25/C25,0)</f>
        <v>0.9024393434917698</v>
      </c>
      <c r="J25" s="92"/>
    </row>
    <row r="26" spans="1:11" ht="15.6" x14ac:dyDescent="0.3">
      <c r="A26" s="72" t="s">
        <v>24</v>
      </c>
      <c r="B26" s="73"/>
      <c r="C26" s="73"/>
      <c r="D26" s="73"/>
      <c r="E26" s="73"/>
      <c r="F26" s="73"/>
      <c r="G26" s="73"/>
      <c r="H26" s="73"/>
      <c r="I26" s="73"/>
      <c r="J26" s="74"/>
      <c r="K26" s="1"/>
    </row>
    <row r="27" spans="1:11" x14ac:dyDescent="0.3">
      <c r="A27" s="5"/>
      <c r="B27"/>
      <c r="C27" s="93" t="s">
        <v>49</v>
      </c>
      <c r="D27" s="94"/>
      <c r="E27" s="93" t="s">
        <v>57</v>
      </c>
      <c r="F27" s="94"/>
      <c r="G27" s="93" t="s">
        <v>58</v>
      </c>
      <c r="H27" s="93"/>
      <c r="I27" s="93" t="s">
        <v>25</v>
      </c>
      <c r="J27" s="95"/>
    </row>
    <row r="28" spans="1:11" ht="41.4" x14ac:dyDescent="0.3">
      <c r="A28" s="10" t="s">
        <v>26</v>
      </c>
      <c r="B28" s="11" t="s">
        <v>27</v>
      </c>
      <c r="C28" s="11" t="s">
        <v>39</v>
      </c>
      <c r="D28" s="11" t="s">
        <v>40</v>
      </c>
      <c r="E28" s="11" t="s">
        <v>43</v>
      </c>
      <c r="F28" s="11" t="s">
        <v>44</v>
      </c>
      <c r="G28" s="11" t="s">
        <v>45</v>
      </c>
      <c r="H28" s="11" t="s">
        <v>46</v>
      </c>
      <c r="I28" s="11" t="s">
        <v>47</v>
      </c>
      <c r="J28" s="12" t="s">
        <v>48</v>
      </c>
    </row>
    <row r="29" spans="1:11" ht="45.9" customHeight="1" x14ac:dyDescent="0.3">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00000000000006" customHeight="1" x14ac:dyDescent="0.3">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
      <c r="A32" s="62" t="s">
        <v>28</v>
      </c>
      <c r="B32" s="63"/>
      <c r="C32" s="63"/>
      <c r="D32" s="63"/>
      <c r="E32" s="63"/>
      <c r="F32" s="63"/>
      <c r="G32" s="63"/>
      <c r="H32" s="63"/>
      <c r="I32" s="63"/>
      <c r="J32" s="64"/>
    </row>
    <row r="33" spans="1:11" ht="48.75" customHeight="1" x14ac:dyDescent="0.3">
      <c r="A33" s="72" t="s">
        <v>29</v>
      </c>
      <c r="B33" s="73"/>
      <c r="C33" s="73"/>
      <c r="D33" s="73"/>
      <c r="E33" s="73"/>
      <c r="F33" s="73"/>
      <c r="G33" s="73"/>
      <c r="H33" s="73"/>
      <c r="I33" s="73"/>
      <c r="J33" s="74"/>
    </row>
    <row r="34" spans="1:11" ht="64.5" customHeight="1" x14ac:dyDescent="0.3">
      <c r="A34" s="20" t="s">
        <v>30</v>
      </c>
      <c r="B34" s="122" t="s">
        <v>50</v>
      </c>
      <c r="C34" s="122"/>
      <c r="D34" s="122"/>
      <c r="E34" s="122"/>
      <c r="F34" s="122"/>
      <c r="G34" s="122"/>
      <c r="H34" s="122"/>
      <c r="I34" s="122"/>
      <c r="J34" s="123"/>
    </row>
    <row r="35" spans="1:11" ht="90" customHeight="1" x14ac:dyDescent="0.3">
      <c r="A35" s="20" t="s">
        <v>31</v>
      </c>
      <c r="B35" s="122" t="s">
        <v>56</v>
      </c>
      <c r="C35" s="122"/>
      <c r="D35" s="122"/>
      <c r="E35" s="122"/>
      <c r="F35" s="122"/>
      <c r="G35" s="122"/>
      <c r="H35" s="122"/>
      <c r="I35" s="122"/>
      <c r="J35" s="123"/>
    </row>
    <row r="36" spans="1:11" x14ac:dyDescent="0.3">
      <c r="A36" s="20" t="s">
        <v>32</v>
      </c>
      <c r="B36" s="122" t="s">
        <v>60</v>
      </c>
      <c r="C36" s="122"/>
      <c r="D36" s="122"/>
      <c r="E36" s="122"/>
      <c r="F36" s="122"/>
      <c r="G36" s="122"/>
      <c r="H36" s="122"/>
      <c r="I36" s="122"/>
      <c r="J36" s="123"/>
    </row>
    <row r="37" spans="1:11" ht="28.8" x14ac:dyDescent="0.3">
      <c r="A37" s="20" t="s">
        <v>33</v>
      </c>
      <c r="B37" s="124" t="s">
        <v>61</v>
      </c>
      <c r="C37" s="124"/>
      <c r="D37" s="124"/>
      <c r="E37" s="124"/>
      <c r="F37" s="124"/>
      <c r="G37" s="124"/>
      <c r="H37" s="124"/>
      <c r="I37" s="124"/>
      <c r="J37" s="125"/>
      <c r="K37" s="1"/>
    </row>
    <row r="38" spans="1:11" ht="27.75" customHeight="1" x14ac:dyDescent="0.25">
      <c r="A38" s="62" t="s">
        <v>34</v>
      </c>
      <c r="B38" s="63"/>
      <c r="C38" s="63"/>
      <c r="D38" s="63"/>
      <c r="E38" s="63"/>
      <c r="F38" s="63"/>
      <c r="G38" s="63"/>
      <c r="H38" s="63"/>
      <c r="I38" s="63"/>
      <c r="J38" s="64"/>
    </row>
    <row r="39" spans="1:11" ht="15.6" x14ac:dyDescent="0.3">
      <c r="A39" s="65" t="s">
        <v>35</v>
      </c>
      <c r="B39" s="66"/>
      <c r="C39" s="66"/>
      <c r="D39" s="66"/>
      <c r="E39" s="66"/>
      <c r="F39" s="66"/>
      <c r="G39" s="66"/>
      <c r="H39" s="66"/>
      <c r="I39" s="66"/>
      <c r="J39" s="67"/>
    </row>
    <row r="40" spans="1:11" ht="30.75" customHeight="1" x14ac:dyDescent="0.3">
      <c r="A40" s="68" t="s">
        <v>41</v>
      </c>
      <c r="B40" s="69"/>
      <c r="C40" s="69"/>
      <c r="D40" s="69"/>
      <c r="E40" s="69"/>
      <c r="F40" s="69"/>
      <c r="G40" s="69"/>
      <c r="H40" s="69"/>
      <c r="I40" s="69"/>
      <c r="J40" s="70"/>
    </row>
    <row r="41" spans="1:11" ht="15" x14ac:dyDescent="0.25">
      <c r="A41" s="26"/>
      <c r="B41" s="26"/>
      <c r="C41" s="26"/>
      <c r="D41" s="26"/>
      <c r="E41" s="26"/>
      <c r="F41" s="26"/>
      <c r="G41" s="26"/>
      <c r="H41" s="26"/>
      <c r="I41" s="26"/>
      <c r="J41" s="26"/>
    </row>
    <row r="42" spans="1:11" ht="15" x14ac:dyDescent="0.25">
      <c r="A42" s="71" t="s">
        <v>42</v>
      </c>
      <c r="B42" s="71"/>
      <c r="C42" s="71"/>
      <c r="D42" s="71"/>
      <c r="E42" s="71"/>
      <c r="F42" s="71"/>
      <c r="G42" s="71"/>
      <c r="H42" s="71"/>
      <c r="I42" s="71"/>
      <c r="J42" s="71"/>
    </row>
    <row r="44" spans="1:11" ht="15.75" thickBot="1" x14ac:dyDescent="0.3">
      <c r="A44" s="29" t="s">
        <v>51</v>
      </c>
      <c r="B44" s="30">
        <v>253456268</v>
      </c>
      <c r="G44" s="126"/>
      <c r="H44" s="126"/>
      <c r="I44" s="126"/>
    </row>
    <row r="45" spans="1:11" ht="15" x14ac:dyDescent="0.25">
      <c r="A45" s="29" t="s">
        <v>52</v>
      </c>
      <c r="B45" s="30">
        <v>333372759</v>
      </c>
      <c r="G45" s="127" t="s">
        <v>53</v>
      </c>
      <c r="H45" s="127"/>
      <c r="I45" s="127"/>
    </row>
    <row r="46" spans="1:11" x14ac:dyDescent="0.3">
      <c r="A46" s="29" t="s">
        <v>54</v>
      </c>
      <c r="B46" s="30">
        <v>321229381.91000003</v>
      </c>
      <c r="G46" s="59" t="s">
        <v>55</v>
      </c>
      <c r="H46" s="59"/>
      <c r="I46" s="59"/>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6:I46"/>
    <mergeCell ref="A33:J33"/>
    <mergeCell ref="B34:J34"/>
    <mergeCell ref="B35:J35"/>
    <mergeCell ref="B36:J36"/>
    <mergeCell ref="B37:J37"/>
    <mergeCell ref="A38:J38"/>
    <mergeCell ref="A39:J39"/>
    <mergeCell ref="A40:J40"/>
    <mergeCell ref="A42:J42"/>
    <mergeCell ref="G44:I44"/>
    <mergeCell ref="G45:I45"/>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4:J34"/>
    <dataValidation allowBlank="1" showInputMessage="1" showErrorMessage="1" prompt="¿En qué consiste el producto? su objetivo" sqref="B35:J35"/>
    <dataValidation allowBlank="1" showInputMessage="1" showErrorMessage="1" prompt="1. Describir lo plasmado en el presupuesto_x000a_2. Describir lo alcanzado en términos financieros y de producción " sqref="B36:J36"/>
    <dataValidation allowBlank="1" showInputMessage="1" showErrorMessage="1" prompt="De existir desvío, explicar razones." sqref="B37:J37"/>
    <dataValidation allowBlank="1" showInputMessage="1" showErrorMessage="1" prompt="Oportunidades de mejora identificadas" sqref="A40:J41"/>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F28 E29:F31 D28:D31"/>
  </dataValidations>
  <pageMargins left="0.7" right="0.7" top="0.75" bottom="0.75" header="0.3" footer="0.3"/>
  <pageSetup scale="63" fitToHeight="0"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H11:J17"/>
  <sheetViews>
    <sheetView workbookViewId="0">
      <selection activeCell="J17" sqref="J17"/>
    </sheetView>
  </sheetViews>
  <sheetFormatPr baseColWidth="10" defaultRowHeight="14.4" x14ac:dyDescent="0.3"/>
  <cols>
    <col min="10" max="10" width="22.88671875" customWidth="1"/>
  </cols>
  <sheetData>
    <row r="11" spans="8:10" x14ac:dyDescent="0.3">
      <c r="J11" s="129">
        <v>71438300.840000004</v>
      </c>
    </row>
    <row r="12" spans="8:10" x14ac:dyDescent="0.3">
      <c r="J12" s="50">
        <v>4125876.5</v>
      </c>
    </row>
    <row r="13" spans="8:10" x14ac:dyDescent="0.3">
      <c r="J13" s="130">
        <v>525793446.81999999</v>
      </c>
    </row>
    <row r="14" spans="8:10" x14ac:dyDescent="0.3">
      <c r="H14" s="51">
        <v>1517</v>
      </c>
      <c r="J14" s="131">
        <f>SUM(J11:J13)</f>
        <v>601357624.15999997</v>
      </c>
    </row>
    <row r="15" spans="8:10" x14ac:dyDescent="0.3">
      <c r="H15" s="51">
        <v>1716</v>
      </c>
    </row>
    <row r="16" spans="8:10" x14ac:dyDescent="0.3">
      <c r="H16">
        <f>SUM(H14:H15)</f>
        <v>3233</v>
      </c>
    </row>
    <row r="17" spans="10:10" x14ac:dyDescent="0.3">
      <c r="J17" s="131">
        <v>601357624.15999997</v>
      </c>
    </row>
  </sheetData>
  <dataValidations count="1">
    <dataValidation allowBlank="1" showInputMessage="1" showErrorMessage="1" prompt="Monto presupuestado para el producto" sqref="H14:H15"/>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Trimestral E 3 Abr jun 25 </vt:lpstr>
      <vt:lpstr>Semestral E4 abr-jun 2025</vt:lpstr>
      <vt:lpstr>ejemplo</vt:lpstr>
      <vt:lpstr>Hoja1</vt:lpstr>
      <vt:lpstr>'Semestral E4 abr-jun 2025'!Área_de_impresión</vt:lpstr>
      <vt:lpstr>'Trimestral E 3 Abr jun 25 '!Área_de_impresión</vt:lpstr>
      <vt:lpstr>ejemplo!Print_Area</vt:lpstr>
      <vt:lpstr>'Semestral E4 abr-jun 2025'!Print_Area</vt:lpstr>
      <vt:lpstr>'Trimestral E 3 Abr jun 25 '!Print_Area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Anthony Alexander Nuñez Ferreiras</cp:lastModifiedBy>
  <cp:lastPrinted>2025-07-14T19:06:13Z</cp:lastPrinted>
  <dcterms:created xsi:type="dcterms:W3CDTF">2021-03-22T15:50:10Z</dcterms:created>
  <dcterms:modified xsi:type="dcterms:W3CDTF">2025-07-14T19:16:26Z</dcterms:modified>
</cp:coreProperties>
</file>