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Octubre  2024" sheetId="3" r:id="rId1"/>
  </sheets>
  <definedNames>
    <definedName name="_xlnm.Print_Area" localSheetId="0">'Octubre  2024'!$A$1:$S$118</definedName>
    <definedName name="_xlnm.Print_Titles" localSheetId="0">'Octubre  2024'!$3:$4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48" i="3" l="1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<sst xmlns="http://schemas.openxmlformats.org/spreadsheetml/2006/main" count="175" uniqueCount="175">
  <si>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</si>
  <si>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</si>
  <si>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</si>
  <si>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</si>
  <si>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</si>
  <si>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</si>
  <si>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</si>
  <si>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</si>
  <si>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</si>
  <si>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</si>
  <si>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</si>
  <si>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</si>
  <si>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</si>
  <si>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</si>
  <si>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</si>
  <si>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</si>
  <si>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</si>
  <si>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</si>
  <si>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</si>
  <si>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</si>
  <si>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</si>
  <si>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</si>
  <si>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</si>
  <si>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</si>
  <si>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</si>
  <si>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</si>
  <si>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</si>
  <si>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</si>
  <si>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</si>
  <si>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</si>
  <si>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</si>
  <si>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</si>
  <si>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</si>
  <si>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</si>
  <si>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</si>
  <si>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</si>
  <si>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</si>
  <si>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</si>
  <si>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</si>
  <si>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</si>
  <si>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</si>
  <si>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</si>
  <si>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</si>
  <si>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</si>
  <si>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</si>
  <si>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</si>
  <si>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</si>
  <si>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</si>
  <si>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</si>
  <si>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</si>
  <si>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</si>
  <si>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</si>
  <si>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</si>
  <si>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</si>
  <si>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</si>
  <si>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</si>
  <si>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</si>
  <si>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</si>
  <si>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</si>
  <si>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</si>
  <si>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</si>
  <si>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</si>
  <si>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</si>
  <si>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</si>
  <si>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</si>
  <si>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</si>
  <si>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</si>
  <si>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</si>
  <si>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</si>
  <si>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</si>
  <si>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</si>
  <si>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</si>
  <si>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</si>
  <si>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</si>
  <si>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</si>
  <si>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</si>
  <si>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</si>
  <si>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</si>
  <si>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</si>
  <si>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</si>
  <si>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</si>
  <si>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</si>
  <si>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</si>
  <si>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</si>
  <si>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</si>
  <si>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</si>
  <si>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</si>
  <si>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</si>
  <si>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</si>
  <si>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</si>
  <si>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</si>
  <si>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</si>
  <si>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</si>
  <si>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</si>
  <si>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</si>
  <si>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</si>
  <si>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</si>
  <si>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</si>
  <si>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</si>
  <si>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</si>
  <si>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</si>
  <si>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</si>
  <si>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</si>
  <si>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</si>
  <si>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</si>
  <si>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</si>
  <si>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</si>
  <si>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</si>
  <si>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</si>
  <si>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</si>
  <si>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</si>
  <si>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</si>
  <si>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</si>
  <si>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</si>
  <si>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</si>
  <si>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</si>
  <si>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</si>
  <si>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</si>
  <si>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</si>
  <si>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</si>
  <si>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</si>
  <si>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</si>
  <si>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</si>
  <si>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</si>
  <si>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</si>
  <si>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</si>
  <si>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</si>
  <si>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</si>
  <si>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</si>
  <si>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</si>
  <si>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</si>
  <si>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</si>
  <si>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</si>
  <si>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</si>
  <si>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</si>
  <si>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</si>
  <si>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</si>
  <si>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</si>
  <si>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</si>
  <si>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</si>
  <si>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</si>
  <si>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</si>
  <si>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</si>
  <si>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</si>
  <si>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</si>
  <si>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</si>
  <si>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</si>
  <si>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</si>
  <si>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</si>
  <si>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</si>
  <si>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</si>
  <si>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</si>
  <si>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</si>
  <si>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</si>
  <si>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</si>
  <si>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</si>
  <si>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</si>
  <si>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</si>
  <si>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</si>
  <si>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</si>
  <si>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</si>
  <si>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</si>
  <si>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</si>
  <si>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</si>
  <si>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</si>
  <si>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</si>
  <si>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</si>
  <si>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</si>
  <si>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</si>
  <si>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</si>
  <si>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</si>
  <si>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</si>
  <si>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</si>
  <si>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ARLENY MASSIEL VILLAR MORALES</t>
  </si>
  <si>
    <t>Fuente: Mayor General de Contabilidad al 31/12/2024.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</si>
</sst>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vertical="center" wrapText="1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43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center" vertical="center" wrapText="1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center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center" vertical="center" wrapText="1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43" fontId="9" fillId="3" borderId="6" xfId="1" applyFont="1" applyFill="1" applyBorder="1" applyAlignment="1">
      <alignment horizontal="center" vertical="center" wrapText="1"/>
    </xf>
    <xf numFmtId="43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9" fillId="0" borderId="0" xfId="0" applyFont="1"/>
    <xf numFmtId="4" fontId="27" fillId="0" borderId="0" xfId="0" applyNumberFormat="1" applyFont="1" applyAlignment="1">
      <alignment vertical="center"/>
    </xf>
    <xf numFmtId="4" fontId="27" fillId="0" borderId="0" xfId="0" applyNumberFormat="1" applyFont="1" applyFill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3" fontId="15" fillId="0" borderId="0" xfId="0" applyNumberFormat="1" applyFont="1"/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31/12/202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(RD$ 37,504,680.86), la cuenta Equipos de Comunicaciones y Señalamiento tiene una ejecución de RD$37,504,680.86 al 31 de  diciembre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topLeftCell="K64" zoomScale="60" zoomScaleNormal="85" workbookViewId="0">
      <selection activeCell="R69" sqref="R69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16" width="39.140625" style="2" customWidth="1"/>
    <col min="17" max="17" width="39.140625" style="4" customWidth="1"/>
    <col min="18" max="18" width="32.5703125" style="1" bestFit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/>
      <c r="L1" s="99" t="s">
        <v>0</v>
      </c>
      <c r="M1" s="100"/>
      <c r="N1" s="100"/>
      <c r="O1" s="101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2" t="s">
        <v>1</v>
      </c>
      <c r="B3" s="102"/>
      <c r="C3" s="102"/>
      <c r="D3" s="109" t="s">
        <v>2</v>
      </c>
      <c r="E3" s="109" t="s">
        <v>3</v>
      </c>
      <c r="F3" s="109" t="s">
        <v>4</v>
      </c>
      <c r="G3" s="102" t="s">
        <v>5</v>
      </c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AW3" s="1"/>
    </row>
    <row r="4" spans="1:53" s="1" customFormat="1" ht="46.5" customHeight="1">
      <c r="A4" s="102"/>
      <c r="B4" s="102"/>
      <c r="C4" s="102"/>
      <c r="D4" s="110"/>
      <c r="E4" s="110"/>
      <c r="F4" s="110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3979446767</v>
      </c>
      <c r="E6" s="12">
        <f>SUM(E8:E12)</f>
        <v>251550000</v>
      </c>
      <c r="F6" s="12">
        <f>SUM(F8:F12)</f>
        <v>4230996767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259059954.78</v>
      </c>
      <c r="O6" s="17">
        <f t="shared" si="0"/>
        <v>233141138.34</v>
      </c>
      <c r="P6" s="17">
        <f t="shared" ref="P6:Q6" si="1">P8+P9+P10+P11+P12</f>
        <v>410355629.46999997</v>
      </c>
      <c r="Q6" s="17">
        <f t="shared" si="1"/>
        <v>432367674.82999998</v>
      </c>
      <c r="R6" s="17">
        <f t="shared" ref="R6" si="2">R8+R9+R10+R11+R12</f>
        <v>929700870.76000011</v>
      </c>
      <c r="S6" s="16">
        <f>SUM(G6:R6)</f>
        <v>4205045248.1700001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2502475112</v>
      </c>
      <c r="E8" s="86">
        <v>-194300000</v>
      </c>
      <c r="F8" s="19">
        <f>+D8+E8</f>
        <v>2308175112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184397296.84</v>
      </c>
      <c r="O8" s="20">
        <v>172491272.13999999</v>
      </c>
      <c r="P8" s="20">
        <v>176308045.94999999</v>
      </c>
      <c r="Q8" s="20">
        <v>175928049.46000001</v>
      </c>
      <c r="R8" s="20">
        <v>365295920.43000001</v>
      </c>
      <c r="S8" s="35">
        <f>SUM(G8:R8)</f>
        <v>2291887926.77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750816867</v>
      </c>
      <c r="E9" s="86">
        <v>868527850</v>
      </c>
      <c r="F9" s="19">
        <f>+D9+E9</f>
        <v>1619344717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49646777.729999997</v>
      </c>
      <c r="O9" s="20">
        <v>35371617.170000002</v>
      </c>
      <c r="P9" s="20">
        <v>208872743.96000001</v>
      </c>
      <c r="Q9" s="20">
        <v>231067396.05000001</v>
      </c>
      <c r="R9" s="20">
        <v>538774028.48000002</v>
      </c>
      <c r="S9" s="35">
        <f>SUM(G9:R9)</f>
        <v>1610195687.9000001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419677850</v>
      </c>
      <c r="E11" s="86">
        <v>-419677850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306476938</v>
      </c>
      <c r="E12" s="86">
        <v>-3000000</v>
      </c>
      <c r="F12" s="19">
        <f>+D12+E12</f>
        <v>303476938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25015880.210000001</v>
      </c>
      <c r="O12" s="20">
        <v>25278249.030000001</v>
      </c>
      <c r="P12" s="20">
        <v>25174839.559999999</v>
      </c>
      <c r="Q12" s="20">
        <v>25372229.32</v>
      </c>
      <c r="R12" s="20">
        <v>25630921.850000001</v>
      </c>
      <c r="S12" s="35">
        <f t="shared" si="3"/>
        <v>301921698.50000006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 ht="30">
      <c r="A14" s="8" t="s">
        <v>33</v>
      </c>
      <c r="B14" s="15"/>
      <c r="C14" s="90" t="s">
        <v>34</v>
      </c>
      <c r="D14" s="21">
        <f>SUM(D16:D24)</f>
        <v>999635130</v>
      </c>
      <c r="E14" s="21">
        <f>SUM(E16:E24)</f>
        <v>-2300000</v>
      </c>
      <c r="F14" s="21">
        <f>SUM(F16:F24)</f>
        <v>997335130</v>
      </c>
      <c r="G14" s="21">
        <f>+G16+G17+G18+G19+G20+G21+G22+G23+G24</f>
        <v>45334993.780000001</v>
      </c>
      <c r="H14" s="22">
        <f t="shared" ref="H14:O14" si="4">H16+H17+H18+H19+H20+H21+H22+H23+H24</f>
        <v>57430992.25</v>
      </c>
      <c r="I14" s="22">
        <f t="shared" si="4"/>
        <v>88238304.260000005</v>
      </c>
      <c r="J14" s="22">
        <f t="shared" si="4"/>
        <v>188970741.22999999</v>
      </c>
      <c r="K14" s="22">
        <f t="shared" si="4"/>
        <v>91171316.589999989</v>
      </c>
      <c r="L14" s="22">
        <f t="shared" si="4"/>
        <v>47494602.930000007</v>
      </c>
      <c r="M14" s="22">
        <f t="shared" si="4"/>
        <v>113338861.47000001</v>
      </c>
      <c r="N14" s="22">
        <f t="shared" si="4"/>
        <v>76925321.790000007</v>
      </c>
      <c r="O14" s="22">
        <f t="shared" si="4"/>
        <v>58009908.659999996</v>
      </c>
      <c r="P14" s="22">
        <f t="shared" ref="P14:Q14" si="5">P16+P17+P18+P19+P20+P21+P22+P23+P24</f>
        <v>70194264.400000006</v>
      </c>
      <c r="Q14" s="22">
        <f t="shared" si="5"/>
        <v>57816425.920000002</v>
      </c>
      <c r="R14" s="22">
        <f t="shared" ref="R14" si="6">R16+R17+R18+R19+R20+R21+R22+R23+R24</f>
        <v>68084710.299999997</v>
      </c>
      <c r="S14" s="16">
        <f>SUM(G14:R14)</f>
        <v>963010443.5799998</v>
      </c>
      <c r="T14" s="36"/>
      <c r="U14"/>
      <c r="V14"/>
      <c r="W14" s="33"/>
      <c r="X14" s="34"/>
      <c r="Z14" s="103"/>
      <c r="AA14" s="104"/>
      <c r="AB14" s="104"/>
      <c r="AC14" s="104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87155331</v>
      </c>
      <c r="E16" s="86">
        <v>6500000</v>
      </c>
      <c r="F16" s="19">
        <f t="shared" ref="F16:F24" si="7">+D16+E16</f>
        <v>93655331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7497947.1200000001</v>
      </c>
      <c r="O16" s="20">
        <v>2901895.79</v>
      </c>
      <c r="P16" s="20">
        <v>14699738.789999999</v>
      </c>
      <c r="Q16" s="20">
        <v>20063663.809999999</v>
      </c>
      <c r="R16" s="20">
        <v>3324285.28</v>
      </c>
      <c r="S16" s="35">
        <f>SUM(G16:R16)</f>
        <v>88561909.129999995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55000000</v>
      </c>
      <c r="E17" s="86">
        <v>-28300000</v>
      </c>
      <c r="F17" s="19">
        <f t="shared" si="7"/>
        <v>26700000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2054084.74</v>
      </c>
      <c r="O17" s="20">
        <v>708402.2</v>
      </c>
      <c r="P17" s="20">
        <v>774950.98</v>
      </c>
      <c r="Q17" s="20">
        <v>1361305.5</v>
      </c>
      <c r="R17" s="20">
        <v>2899900.44</v>
      </c>
      <c r="S17" s="35">
        <f t="shared" ref="S17:S24" si="8">SUM(G17:R17)</f>
        <v>25474387.719999999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80500000</v>
      </c>
      <c r="E18" s="86">
        <v>3000000</v>
      </c>
      <c r="F18" s="19">
        <f t="shared" si="7"/>
        <v>83500000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8390627.3800000008</v>
      </c>
      <c r="O18" s="20">
        <v>6869609.5599999996</v>
      </c>
      <c r="P18" s="20">
        <v>5779802.6900000004</v>
      </c>
      <c r="Q18" s="20">
        <v>6759438.0800000001</v>
      </c>
      <c r="R18" s="20">
        <v>3641039</v>
      </c>
      <c r="S18" s="35">
        <f t="shared" si="8"/>
        <v>77710056.350000009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53771145</v>
      </c>
      <c r="E19" s="86">
        <v>2100000</v>
      </c>
      <c r="F19" s="19">
        <f t="shared" si="7"/>
        <v>55871145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3597052.76</v>
      </c>
      <c r="O19" s="20">
        <v>4713443.8499999996</v>
      </c>
      <c r="P19" s="20">
        <v>4269982.43</v>
      </c>
      <c r="Q19" s="20">
        <v>4300824.18</v>
      </c>
      <c r="R19" s="20">
        <v>1770822.84</v>
      </c>
      <c r="S19" s="35">
        <f t="shared" si="8"/>
        <v>53293033.920000002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92908078</v>
      </c>
      <c r="E20" s="86">
        <v>4700000</v>
      </c>
      <c r="F20" s="19">
        <f t="shared" si="7"/>
        <v>97608078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4192933.55</v>
      </c>
      <c r="O20" s="20">
        <v>8025247.9699999997</v>
      </c>
      <c r="P20" s="20">
        <v>19625928.27</v>
      </c>
      <c r="Q20" s="20">
        <v>1699242.1</v>
      </c>
      <c r="R20" s="20">
        <v>5967465.8300000001</v>
      </c>
      <c r="S20" s="35">
        <f t="shared" si="8"/>
        <v>93581458.899999976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111049776</v>
      </c>
      <c r="E21" s="86">
        <v>20000000</v>
      </c>
      <c r="F21" s="19">
        <f t="shared" si="7"/>
        <v>131049776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11628629.609999999</v>
      </c>
      <c r="O21" s="20">
        <v>10761331.48</v>
      </c>
      <c r="P21" s="20">
        <v>10642416.65</v>
      </c>
      <c r="Q21" s="20">
        <v>10640964.77</v>
      </c>
      <c r="R21" s="20">
        <v>10953718.59</v>
      </c>
      <c r="S21" s="35">
        <f t="shared" si="8"/>
        <v>129200214.16000001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66117800</v>
      </c>
      <c r="E22" s="98">
        <v>-13600000</v>
      </c>
      <c r="F22" s="19">
        <f t="shared" si="7"/>
        <v>52517800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2500090.7400000002</v>
      </c>
      <c r="O22" s="20">
        <v>443658.36</v>
      </c>
      <c r="P22" s="20">
        <v>606841.44999999995</v>
      </c>
      <c r="Q22" s="20">
        <v>1219380.96</v>
      </c>
      <c r="R22" s="20">
        <v>8540007.1799999997</v>
      </c>
      <c r="S22" s="35">
        <f t="shared" si="8"/>
        <v>49669546.280000001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381733000</v>
      </c>
      <c r="E23" s="86">
        <v>1200000</v>
      </c>
      <c r="F23" s="19">
        <f t="shared" si="7"/>
        <v>382933000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27001326.940000001</v>
      </c>
      <c r="O23" s="20">
        <v>16956806.219999999</v>
      </c>
      <c r="P23" s="20">
        <v>9480208.3100000005</v>
      </c>
      <c r="Q23" s="20">
        <v>9462786.6600000001</v>
      </c>
      <c r="R23" s="20">
        <v>23007358.280000001</v>
      </c>
      <c r="S23" s="35">
        <f t="shared" si="8"/>
        <v>372249223.41999996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71400000</v>
      </c>
      <c r="E24" s="86">
        <v>2100000</v>
      </c>
      <c r="F24" s="19">
        <f t="shared" si="7"/>
        <v>73500000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10062628.949999999</v>
      </c>
      <c r="O24" s="20">
        <v>6629513.2300000004</v>
      </c>
      <c r="P24" s="20">
        <v>4314394.83</v>
      </c>
      <c r="Q24" s="20">
        <v>2308819.86</v>
      </c>
      <c r="R24" s="20">
        <v>7980112.8600000003</v>
      </c>
      <c r="S24" s="35">
        <f t="shared" si="8"/>
        <v>73270613.700000003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 ht="30">
      <c r="A26" s="8" t="s">
        <v>53</v>
      </c>
      <c r="B26" s="15"/>
      <c r="C26" s="90" t="s">
        <v>54</v>
      </c>
      <c r="D26" s="17">
        <f>SUM(D28:D36)</f>
        <v>175705860</v>
      </c>
      <c r="E26" s="17">
        <f>SUM(E28:E36)</f>
        <v>-45250000</v>
      </c>
      <c r="F26" s="17">
        <f>SUM(F28:F36)</f>
        <v>130455860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9">I28+I29+I30+I31+I32+I33+I34+I35+I36</f>
        <v>4947267.5200000005</v>
      </c>
      <c r="J26" s="17">
        <f t="shared" si="9"/>
        <v>10668619.199999999</v>
      </c>
      <c r="K26" s="17">
        <f t="shared" si="9"/>
        <v>14681417.85</v>
      </c>
      <c r="L26" s="17">
        <f t="shared" si="9"/>
        <v>12934622.27</v>
      </c>
      <c r="M26" s="17">
        <f t="shared" si="9"/>
        <v>9592782.9499999993</v>
      </c>
      <c r="N26" s="17">
        <f t="shared" si="9"/>
        <v>7673320.9199999999</v>
      </c>
      <c r="O26" s="17">
        <f t="shared" si="9"/>
        <v>6140953.8100000005</v>
      </c>
      <c r="P26" s="17">
        <f t="shared" ref="P26:R26" si="10">P28+P29+P30+P31+P32+P33+P34+P35+P36</f>
        <v>3299100.76</v>
      </c>
      <c r="Q26" s="17">
        <f t="shared" si="10"/>
        <v>9111343.3999999985</v>
      </c>
      <c r="R26" s="17">
        <f t="shared" si="10"/>
        <v>25562031.149999999</v>
      </c>
      <c r="S26" s="16">
        <f>SUM(G26:R26)</f>
        <v>121053762.18000001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+G27+H27+I27+J27+K27+L27+M27+N27+O27+T27+U27+V27+P27+Q276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9350000</v>
      </c>
      <c r="E28" s="86">
        <v>-2500000</v>
      </c>
      <c r="F28" s="19">
        <f t="shared" ref="F28:F36" si="11">+D28+E28</f>
        <v>6850000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172618.4</v>
      </c>
      <c r="O28" s="20">
        <v>303955.23</v>
      </c>
      <c r="P28" s="20">
        <v>467064.17</v>
      </c>
      <c r="Q28" s="20">
        <v>856928.14</v>
      </c>
      <c r="R28" s="20">
        <v>293705.74</v>
      </c>
      <c r="S28" s="35">
        <f>SUM(G28:R28)</f>
        <v>5837470.3700000001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3550000</v>
      </c>
      <c r="E29" s="86">
        <v>400000</v>
      </c>
      <c r="F29" s="19">
        <f t="shared" si="11"/>
        <v>3950000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1108265.44</v>
      </c>
      <c r="O29" s="20">
        <v>0</v>
      </c>
      <c r="P29" s="20">
        <v>176550</v>
      </c>
      <c r="Q29" s="20">
        <v>82305</v>
      </c>
      <c r="R29" s="20">
        <v>110941</v>
      </c>
      <c r="S29" s="35">
        <f t="shared" ref="S29:S34" si="12">SUM(G29:R29)</f>
        <v>3670633.73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22755860</v>
      </c>
      <c r="E30" s="86">
        <v>-10300000</v>
      </c>
      <c r="F30" s="19">
        <f t="shared" si="11"/>
        <v>12455860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716980.68</v>
      </c>
      <c r="O30" s="20">
        <v>661600</v>
      </c>
      <c r="P30" s="20">
        <v>647925.72</v>
      </c>
      <c r="Q30" s="20">
        <v>467165.08</v>
      </c>
      <c r="R30" s="20">
        <v>1682139.92</v>
      </c>
      <c r="S30" s="35">
        <f t="shared" si="12"/>
        <v>12413058.930000002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3000000</v>
      </c>
      <c r="E31" s="86">
        <v>-1500000</v>
      </c>
      <c r="F31" s="19">
        <f t="shared" si="11"/>
        <v>1500000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78500</v>
      </c>
      <c r="O31" s="20">
        <v>62380</v>
      </c>
      <c r="P31" s="20">
        <v>29556</v>
      </c>
      <c r="Q31" s="20">
        <v>64437</v>
      </c>
      <c r="R31" s="20">
        <v>121360</v>
      </c>
      <c r="S31" s="35">
        <f t="shared" si="12"/>
        <v>1218013.8799999999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5000000</v>
      </c>
      <c r="E32" s="86">
        <v>-1800000</v>
      </c>
      <c r="F32" s="19">
        <f t="shared" si="11"/>
        <v>3200000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1800</v>
      </c>
      <c r="O32" s="20">
        <v>0</v>
      </c>
      <c r="P32" s="20">
        <v>229132.4</v>
      </c>
      <c r="Q32" s="20">
        <v>20336</v>
      </c>
      <c r="R32" s="20">
        <v>0</v>
      </c>
      <c r="S32" s="35">
        <f t="shared" si="12"/>
        <v>694080.96000000008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200000</v>
      </c>
      <c r="E33" s="86">
        <v>350000</v>
      </c>
      <c r="F33" s="19">
        <f t="shared" si="11"/>
        <v>550000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1749.26</v>
      </c>
      <c r="O33" s="20">
        <v>627841.48</v>
      </c>
      <c r="P33" s="20">
        <v>1913.62</v>
      </c>
      <c r="Q33" s="20">
        <v>5635.39</v>
      </c>
      <c r="R33" s="20">
        <v>6160.01</v>
      </c>
      <c r="S33" s="35">
        <f t="shared" si="12"/>
        <v>654280.81999999995</v>
      </c>
      <c r="T33"/>
      <c r="U33"/>
      <c r="V33"/>
      <c r="W33" s="32"/>
      <c r="AW33" s="1"/>
      <c r="AX33" s="1"/>
      <c r="AY33" s="1"/>
      <c r="AZ33" s="1"/>
      <c r="BA33" s="1"/>
    </row>
    <row r="34" spans="1:53" ht="45">
      <c r="A34" s="14"/>
      <c r="B34" s="18" t="s">
        <v>67</v>
      </c>
      <c r="C34" s="91" t="s">
        <v>68</v>
      </c>
      <c r="D34" s="19">
        <v>82050000</v>
      </c>
      <c r="E34" s="86">
        <v>-2600000</v>
      </c>
      <c r="F34" s="19">
        <f t="shared" si="11"/>
        <v>79450000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4816616</v>
      </c>
      <c r="O34" s="20">
        <v>3133214.33</v>
      </c>
      <c r="P34" s="20">
        <v>834182.48</v>
      </c>
      <c r="Q34" s="20">
        <v>7109047.5099999998</v>
      </c>
      <c r="R34" s="20">
        <v>21361148.84</v>
      </c>
      <c r="S34" s="35">
        <f t="shared" si="12"/>
        <v>78130871.489999995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49800000</v>
      </c>
      <c r="E36" s="86">
        <v>-27300000</v>
      </c>
      <c r="F36" s="19">
        <f t="shared" si="11"/>
        <v>22500000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776791.14</v>
      </c>
      <c r="O36" s="20">
        <v>1351962.77</v>
      </c>
      <c r="P36" s="20">
        <v>912776.37</v>
      </c>
      <c r="Q36" s="20">
        <v>505489.28</v>
      </c>
      <c r="R36" s="20">
        <v>1986575.64</v>
      </c>
      <c r="S36" s="35">
        <f t="shared" si="13"/>
        <v>18435352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 ht="30">
      <c r="A38" s="8" t="s">
        <v>73</v>
      </c>
      <c r="B38" s="15"/>
      <c r="C38" s="90" t="s">
        <v>74</v>
      </c>
      <c r="D38" s="17">
        <f>SUM(D40:D46)</f>
        <v>88000000</v>
      </c>
      <c r="E38" s="17">
        <f>SUM(E40:E46)</f>
        <v>-20000000</v>
      </c>
      <c r="F38" s="17">
        <f>SUM(F40:F46)</f>
        <v>68000000</v>
      </c>
      <c r="G38" s="17">
        <f t="shared" ref="G38:O38" si="14">G40+G41+G42+G43+G44+G45+G46+G46</f>
        <v>2236770</v>
      </c>
      <c r="H38" s="17">
        <f t="shared" si="14"/>
        <v>2864772.54</v>
      </c>
      <c r="I38" s="17">
        <f t="shared" si="14"/>
        <v>7224983.1100000003</v>
      </c>
      <c r="J38" s="17">
        <f t="shared" si="14"/>
        <v>4121026</v>
      </c>
      <c r="K38" s="17">
        <f t="shared" si="14"/>
        <v>4032965.7</v>
      </c>
      <c r="L38" s="17">
        <f t="shared" si="14"/>
        <v>7910477.9199999999</v>
      </c>
      <c r="M38" s="17">
        <f t="shared" si="14"/>
        <v>4405680</v>
      </c>
      <c r="N38" s="17">
        <f t="shared" si="14"/>
        <v>6018180</v>
      </c>
      <c r="O38" s="17">
        <f t="shared" si="14"/>
        <v>350211</v>
      </c>
      <c r="P38" s="17">
        <f t="shared" ref="P38:Q38" si="15">P40+P41+P42+P43+P44+P45+P46+P46</f>
        <v>2158000</v>
      </c>
      <c r="Q38" s="17">
        <f t="shared" si="15"/>
        <v>4070371.14</v>
      </c>
      <c r="R38" s="17">
        <f>R40+R41+R42+R43+R44+R45+R46</f>
        <v>7200139.9900000002</v>
      </c>
      <c r="S38" s="16">
        <f>SUM(G38:R38)</f>
        <v>52593577.400000006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58000000</v>
      </c>
      <c r="E40" s="86">
        <v>-12000000</v>
      </c>
      <c r="F40" s="19">
        <f t="shared" ref="F40:F46" si="16">+D40+E40</f>
        <v>46000000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4353300</v>
      </c>
      <c r="O40" s="20">
        <v>350211</v>
      </c>
      <c r="P40" s="20">
        <v>478000</v>
      </c>
      <c r="Q40" s="20">
        <v>710651.14</v>
      </c>
      <c r="R40" s="20">
        <v>5509499.9900000002</v>
      </c>
      <c r="S40" s="35">
        <f>SUM(G40:R40)</f>
        <v>32680257.400000006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168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30000000</v>
      </c>
      <c r="E45" s="86">
        <v>-8000000</v>
      </c>
      <c r="F45" s="19">
        <f t="shared" si="16"/>
        <v>22000000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1664880</v>
      </c>
      <c r="O45" s="20">
        <v>0</v>
      </c>
      <c r="P45" s="20">
        <v>1680000</v>
      </c>
      <c r="Q45" s="20">
        <v>3359720</v>
      </c>
      <c r="R45" s="20">
        <v>1690640</v>
      </c>
      <c r="S45" s="35">
        <f t="shared" si="17"/>
        <v>19913320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 ht="30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1127673471</v>
      </c>
      <c r="E58" s="17">
        <f>SUM(E60:E68)</f>
        <v>-81500000</v>
      </c>
      <c r="F58" s="17">
        <f>SUM(F60:F68)</f>
        <v>1046173471</v>
      </c>
      <c r="G58" s="17">
        <f t="shared" ref="G58:R58" si="21">G60+G61+G62+G63+G64+G65+G66+G67+G68</f>
        <v>27255271.48</v>
      </c>
      <c r="H58" s="17">
        <f t="shared" si="21"/>
        <v>97976759.140000001</v>
      </c>
      <c r="I58" s="17">
        <f t="shared" si="21"/>
        <v>105362556.01000001</v>
      </c>
      <c r="J58" s="17">
        <f t="shared" si="21"/>
        <v>75761925.479999989</v>
      </c>
      <c r="K58" s="17">
        <f t="shared" si="21"/>
        <v>21254428.830000002</v>
      </c>
      <c r="L58" s="17">
        <f t="shared" si="21"/>
        <v>81899112.420000002</v>
      </c>
      <c r="M58" s="17">
        <f t="shared" si="21"/>
        <v>113631919.44</v>
      </c>
      <c r="N58" s="17">
        <f t="shared" si="21"/>
        <v>221994496.55000001</v>
      </c>
      <c r="O58" s="17">
        <f t="shared" si="21"/>
        <v>37070408.810000002</v>
      </c>
      <c r="P58" s="17">
        <f t="shared" si="21"/>
        <v>13015386.290000001</v>
      </c>
      <c r="Q58" s="17">
        <f t="shared" si="21"/>
        <v>169838556.95999998</v>
      </c>
      <c r="R58" s="17">
        <f t="shared" si="21"/>
        <v>56992413.730000004</v>
      </c>
      <c r="S58" s="16">
        <f>SUM(G58:R58)</f>
        <v>1022053235.1400001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62500000</v>
      </c>
      <c r="E60" s="86">
        <v>15100000</v>
      </c>
      <c r="F60" s="19">
        <f t="shared" ref="F60:F68" si="22">+D60+E60</f>
        <v>77600000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10900742.4</v>
      </c>
      <c r="O60" s="20">
        <v>0</v>
      </c>
      <c r="P60" s="20">
        <v>148939.6</v>
      </c>
      <c r="Q60" s="20">
        <v>33540067.199999999</v>
      </c>
      <c r="R60" s="20">
        <v>1832652.84</v>
      </c>
      <c r="S60" s="35">
        <f>SUM(G60:R60)</f>
        <v>73155333.730000004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20">
        <v>2350000</v>
      </c>
      <c r="E61" s="86">
        <v>2500000</v>
      </c>
      <c r="F61" s="19">
        <f t="shared" si="22"/>
        <v>4850000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694841.89</v>
      </c>
      <c r="Q61" s="20">
        <v>0</v>
      </c>
      <c r="R61" s="20">
        <v>0</v>
      </c>
      <c r="S61" s="35">
        <f>SUM(G61:R61)</f>
        <v>3386994.96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20">
        <v>1000000</v>
      </c>
      <c r="E62" s="86">
        <v>12665533.25</v>
      </c>
      <c r="F62" s="19">
        <f t="shared" si="22"/>
        <v>13665533.25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20">
        <v>35000000</v>
      </c>
      <c r="E63" s="86">
        <v>-16900000</v>
      </c>
      <c r="F63" s="19">
        <f t="shared" si="22"/>
        <v>18100000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17520750</v>
      </c>
      <c r="S63" s="35">
        <f>SUM(G63:R63)</f>
        <v>17733150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984323471</v>
      </c>
      <c r="E64" s="97">
        <v>-253690533.25</v>
      </c>
      <c r="F64" s="19">
        <f t="shared" si="22"/>
        <v>730632937.75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136067847.19</v>
      </c>
      <c r="O64" s="20">
        <v>37070408.810000002</v>
      </c>
      <c r="P64" s="20">
        <v>12171604.800000001</v>
      </c>
      <c r="Q64" s="20">
        <v>48325972.259999998</v>
      </c>
      <c r="R64" s="20">
        <v>37574110.890000001</v>
      </c>
      <c r="S64" s="35">
        <f>SUM(G64:R64)</f>
        <v>728794900.48999989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20">
        <v>3000000</v>
      </c>
      <c r="E65" s="86">
        <v>63625000</v>
      </c>
      <c r="F65" s="19">
        <f t="shared" si="22"/>
        <v>66625000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31049692.960000001</v>
      </c>
      <c r="O65" s="20">
        <v>0</v>
      </c>
      <c r="P65" s="20">
        <v>0</v>
      </c>
      <c r="Q65" s="20">
        <v>20089.5</v>
      </c>
      <c r="R65" s="20">
        <v>64900</v>
      </c>
      <c r="S65" s="35">
        <f t="shared" ref="S65:S77" si="23">SUM(G65:R65)</f>
        <v>66318713.950000003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7">
        <v>0</v>
      </c>
      <c r="E66" s="86">
        <v>0</v>
      </c>
      <c r="F66" s="19">
        <f t="shared" si="22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41">
        <v>27500000</v>
      </c>
      <c r="E67" s="86">
        <v>107200000</v>
      </c>
      <c r="F67" s="19">
        <f t="shared" si="22"/>
        <v>134700000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43976214</v>
      </c>
      <c r="O67" s="41">
        <v>0</v>
      </c>
      <c r="P67" s="41">
        <v>0</v>
      </c>
      <c r="Q67" s="41">
        <v>87952428</v>
      </c>
      <c r="R67" s="41">
        <v>0</v>
      </c>
      <c r="S67" s="78">
        <f t="shared" si="23"/>
        <v>131928642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41">
        <v>12000000</v>
      </c>
      <c r="E68" s="86">
        <v>-12000000</v>
      </c>
      <c r="F68" s="19">
        <f t="shared" si="22"/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2">
        <f t="shared" ref="D70:I70" si="24">SUM(D72:D75)</f>
        <v>406000000</v>
      </c>
      <c r="E70" s="16">
        <f t="shared" si="24"/>
        <v>-102500000</v>
      </c>
      <c r="F70" s="12">
        <f t="shared" si="24"/>
        <v>303500000</v>
      </c>
      <c r="G70" s="12">
        <f t="shared" si="24"/>
        <v>0</v>
      </c>
      <c r="H70" s="12">
        <f t="shared" si="24"/>
        <v>0</v>
      </c>
      <c r="I70" s="12">
        <f t="shared" si="24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17">
        <f>R72+R73+R74+R75</f>
        <v>120381385.91</v>
      </c>
      <c r="S70" s="12">
        <f t="shared" si="23"/>
        <v>264881385.91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41">
        <v>306000000</v>
      </c>
      <c r="E72" s="86">
        <v>-301000000</v>
      </c>
      <c r="F72" s="42">
        <f>+D72+E72</f>
        <v>5000000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20">
        <v>4781385.91</v>
      </c>
      <c r="S72" s="78">
        <f t="shared" si="23"/>
        <v>4781385.91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41">
        <v>100000000</v>
      </c>
      <c r="E73" s="86">
        <v>198500000</v>
      </c>
      <c r="F73" s="42">
        <f>+D73+E73</f>
        <v>298500000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20">
        <v>115600000</v>
      </c>
      <c r="S73" s="78">
        <f t="shared" si="23"/>
        <v>260100000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17">
        <f>R79+R80</f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45">
      <c r="A80" s="14"/>
      <c r="B80" s="18" t="s">
        <v>138</v>
      </c>
      <c r="C80" s="91" t="s">
        <v>169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17">
        <f>R84+R85+R86</f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45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37.5" customHeight="1">
      <c r="A88" s="105" t="s">
        <v>172</v>
      </c>
      <c r="B88" s="106"/>
      <c r="C88" s="107"/>
      <c r="D88" s="49">
        <f>D6+D14+D26+D38+D58+D70</f>
        <v>6776461228</v>
      </c>
      <c r="E88" s="88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26">I82+I77+I70+I58+I38+I26+I14+I6</f>
        <v>508239802.58000004</v>
      </c>
      <c r="J88" s="50">
        <f t="shared" si="26"/>
        <v>607782854.90999997</v>
      </c>
      <c r="K88" s="50">
        <f>K82+K77+K70+K58+K38+K26+K14+K6</f>
        <v>466528392.27999997</v>
      </c>
      <c r="L88" s="50">
        <f t="shared" si="26"/>
        <v>391023366.79000002</v>
      </c>
      <c r="M88" s="50">
        <f t="shared" si="26"/>
        <v>649770205.4000001</v>
      </c>
      <c r="N88" s="50">
        <f t="shared" si="26"/>
        <v>571671274.03999996</v>
      </c>
      <c r="O88" s="50">
        <f t="shared" si="26"/>
        <v>334712620.62</v>
      </c>
      <c r="P88" s="50">
        <f t="shared" ref="P88:R88" si="27">P82+P77+P70+P58+P38+P26+P14+P6</f>
        <v>499022380.91999996</v>
      </c>
      <c r="Q88" s="50">
        <f t="shared" si="27"/>
        <v>673204372.25</v>
      </c>
      <c r="R88" s="50">
        <f t="shared" si="27"/>
        <v>1207921551.8400002</v>
      </c>
      <c r="S88" s="50">
        <f>SUM(G88:R88)</f>
        <v>6628637652.3799992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147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148</v>
      </c>
      <c r="B92" s="18"/>
      <c r="C92" s="90" t="s">
        <v>149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150</v>
      </c>
      <c r="C94" s="91" t="s">
        <v>151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152</v>
      </c>
      <c r="C95" s="91" t="s">
        <v>153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154</v>
      </c>
      <c r="B97" s="18"/>
      <c r="C97" s="92" t="s">
        <v>155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156</v>
      </c>
      <c r="C99" s="93" t="s">
        <v>157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158</v>
      </c>
      <c r="C100" s="93" t="s">
        <v>159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160</v>
      </c>
      <c r="B102" s="18"/>
      <c r="C102" s="92" t="s">
        <v>161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162</v>
      </c>
      <c r="C104" s="94" t="s">
        <v>163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8" t="s">
        <v>164</v>
      </c>
      <c r="B105" s="108"/>
      <c r="C105" s="108"/>
      <c r="D105" s="56">
        <f t="shared" ref="D105:F105" si="29">D88</f>
        <v>6776461228</v>
      </c>
      <c r="E105" s="56">
        <f>E88</f>
        <v>0</v>
      </c>
      <c r="F105" s="56">
        <f t="shared" si="29"/>
        <v>6776461228</v>
      </c>
      <c r="G105" s="56">
        <f t="shared" ref="G105:O105" si="30">G88</f>
        <v>306702750.68000007</v>
      </c>
      <c r="H105" s="57">
        <f t="shared" si="30"/>
        <v>412058080.06999999</v>
      </c>
      <c r="I105" s="57">
        <f t="shared" si="30"/>
        <v>508239802.58000004</v>
      </c>
      <c r="J105" s="57">
        <f t="shared" si="30"/>
        <v>607782854.90999997</v>
      </c>
      <c r="K105" s="57">
        <f t="shared" si="30"/>
        <v>466528392.27999997</v>
      </c>
      <c r="L105" s="57">
        <f t="shared" si="30"/>
        <v>391023366.79000002</v>
      </c>
      <c r="M105" s="57">
        <f t="shared" si="30"/>
        <v>649770205.4000001</v>
      </c>
      <c r="N105" s="57">
        <f t="shared" si="30"/>
        <v>571671274.03999996</v>
      </c>
      <c r="O105" s="57">
        <f t="shared" si="30"/>
        <v>334712620.62</v>
      </c>
      <c r="P105" s="57">
        <f t="shared" ref="P105:Q105" si="31">P88</f>
        <v>499022380.91999996</v>
      </c>
      <c r="Q105" s="57">
        <f t="shared" si="31"/>
        <v>673204372.25</v>
      </c>
      <c r="R105" s="57">
        <f>R88</f>
        <v>1207921551.8400002</v>
      </c>
      <c r="S105" s="57">
        <f>SUM(G105:R105)</f>
        <v>6628637652.3799992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174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111"/>
      <c r="S107" s="58"/>
    </row>
    <row r="108" spans="1:53" s="1" customFormat="1" ht="128.25" customHeight="1">
      <c r="A108" s="60"/>
      <c r="B108" s="60"/>
      <c r="C108" s="61"/>
      <c r="D108" s="62"/>
      <c r="E108" s="61"/>
      <c r="F108" s="63"/>
      <c r="G108" s="64"/>
      <c r="H108" s="60"/>
      <c r="I108" s="64"/>
      <c r="J108" s="60"/>
      <c r="K108" s="60"/>
      <c r="L108" s="60"/>
      <c r="M108" s="60"/>
      <c r="N108" s="60"/>
      <c r="O108" s="64"/>
      <c r="P108" s="60"/>
      <c r="Q108" s="80"/>
      <c r="R108" s="60"/>
      <c r="S108" s="81"/>
      <c r="T108"/>
      <c r="U108"/>
    </row>
    <row r="109" spans="1:53" s="1" customFormat="1" ht="21" customHeight="1">
      <c r="A109" s="60"/>
      <c r="B109" s="60"/>
      <c r="C109" s="65"/>
      <c r="D109" s="65" t="s">
        <v>170</v>
      </c>
      <c r="E109" s="61"/>
      <c r="F109" s="63"/>
      <c r="G109" s="60"/>
      <c r="H109" s="60"/>
      <c r="I109" s="60"/>
      <c r="J109" s="60"/>
      <c r="K109" s="60"/>
      <c r="L109" s="60"/>
      <c r="M109" s="60"/>
      <c r="N109" s="60"/>
      <c r="O109" s="60"/>
      <c r="P109" s="65" t="s">
        <v>165</v>
      </c>
      <c r="Q109" s="80"/>
      <c r="R109" s="60"/>
      <c r="S109" s="81"/>
      <c r="T109"/>
      <c r="U109"/>
    </row>
    <row r="110" spans="1:53" s="1" customFormat="1" ht="21" customHeight="1">
      <c r="A110" s="60"/>
      <c r="B110" s="60"/>
      <c r="C110" s="65"/>
      <c r="D110" s="65" t="s">
        <v>171</v>
      </c>
      <c r="E110" s="61"/>
      <c r="F110" s="63"/>
      <c r="G110" s="60"/>
      <c r="H110" s="60"/>
      <c r="I110" s="60"/>
      <c r="J110" s="75"/>
      <c r="K110" s="60"/>
      <c r="L110" s="60"/>
      <c r="M110" s="60"/>
      <c r="N110" s="60"/>
      <c r="O110" s="60"/>
      <c r="P110" s="65" t="s">
        <v>166</v>
      </c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1"/>
      <c r="D111" s="61"/>
      <c r="E111" s="61"/>
      <c r="F111" s="63"/>
      <c r="G111" s="60"/>
      <c r="H111" s="60"/>
      <c r="I111" s="60"/>
      <c r="J111" s="75"/>
      <c r="K111" s="60"/>
      <c r="L111" s="60"/>
      <c r="M111" s="60"/>
      <c r="N111" s="60"/>
      <c r="O111" s="60"/>
      <c r="P111" s="60"/>
      <c r="Q111" s="80"/>
      <c r="R111" s="60"/>
      <c r="S111" s="81"/>
      <c r="T111"/>
      <c r="U111"/>
    </row>
    <row r="112" spans="1:53" ht="69" customHeight="1">
      <c r="A112" s="66"/>
      <c r="B112" s="66"/>
      <c r="C112" s="67"/>
      <c r="D112" s="67"/>
      <c r="E112" s="67"/>
      <c r="F112" s="68"/>
      <c r="G112" s="60"/>
      <c r="H112" s="60"/>
      <c r="I112" s="60"/>
      <c r="J112" s="76"/>
      <c r="K112" s="77"/>
      <c r="L112" s="66"/>
      <c r="M112" s="66"/>
      <c r="N112" s="60"/>
      <c r="O112" s="60"/>
      <c r="P112" s="60"/>
      <c r="Q112" s="80"/>
      <c r="R112" s="60"/>
      <c r="S112" s="81"/>
      <c r="T112"/>
      <c r="U112"/>
      <c r="AW112" s="1"/>
      <c r="AX112" s="1"/>
      <c r="AY112" s="1"/>
    </row>
    <row r="113" spans="1:51" ht="26.25">
      <c r="A113" s="66"/>
      <c r="B113" s="66"/>
      <c r="C113" s="69"/>
      <c r="D113" s="69"/>
      <c r="E113" s="69"/>
      <c r="F113" s="60"/>
      <c r="G113" s="65"/>
      <c r="I113" s="65" t="s">
        <v>173</v>
      </c>
      <c r="J113" s="65"/>
      <c r="K113" s="77"/>
      <c r="L113" s="66"/>
      <c r="M113" s="66"/>
      <c r="N113" s="60"/>
      <c r="O113" s="60"/>
      <c r="P113" s="60"/>
      <c r="Q113" s="80"/>
      <c r="R113" s="60"/>
      <c r="S113" s="81"/>
      <c r="T113"/>
      <c r="U113"/>
      <c r="AW113" s="1"/>
      <c r="AX113" s="1"/>
      <c r="AY113" s="1"/>
    </row>
    <row r="114" spans="1:51" ht="26.25" customHeight="1">
      <c r="A114" s="66"/>
      <c r="B114" s="66"/>
      <c r="C114" s="70"/>
      <c r="D114" s="85"/>
      <c r="E114" s="85"/>
      <c r="F114" s="85"/>
      <c r="G114" s="65"/>
      <c r="H114" s="72"/>
      <c r="I114" s="65" t="s">
        <v>167</v>
      </c>
      <c r="J114" s="65"/>
      <c r="K114" s="66"/>
      <c r="L114" s="66"/>
      <c r="M114" s="66"/>
      <c r="N114" s="66"/>
      <c r="O114" s="66"/>
      <c r="P114" s="66"/>
      <c r="Q114" s="80"/>
      <c r="R114" s="66"/>
      <c r="S114" s="81"/>
      <c r="T114"/>
      <c r="U114"/>
      <c r="AW114" s="1"/>
      <c r="AX114" s="1"/>
      <c r="AY114" s="1"/>
    </row>
    <row r="115" spans="1:51" ht="3" customHeight="1">
      <c r="A115" s="66"/>
      <c r="B115" s="66"/>
      <c r="C115" s="70"/>
      <c r="D115" s="85"/>
      <c r="E115" s="85"/>
      <c r="F115" s="85"/>
      <c r="G115" s="85"/>
      <c r="H115" s="72"/>
      <c r="I115" s="66"/>
      <c r="J115" s="66"/>
      <c r="K115" s="66"/>
      <c r="L115" s="66"/>
      <c r="M115" s="66"/>
      <c r="N115" s="66"/>
      <c r="O115" s="66"/>
      <c r="P115" s="66"/>
      <c r="Q115" s="80"/>
      <c r="R115" s="66"/>
      <c r="S115" s="81"/>
      <c r="T115"/>
      <c r="U115"/>
      <c r="AW115" s="1"/>
      <c r="AX115" s="1"/>
      <c r="AY115" s="1"/>
    </row>
    <row r="116" spans="1:51" ht="3" customHeight="1">
      <c r="A116" s="66"/>
      <c r="B116" s="66"/>
      <c r="C116" s="70"/>
      <c r="D116" s="85"/>
      <c r="E116" s="85"/>
      <c r="F116" s="85"/>
      <c r="G116" s="85"/>
      <c r="H116" s="72"/>
      <c r="I116" s="66"/>
      <c r="J116" s="66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71"/>
      <c r="E117" s="71"/>
      <c r="F117" s="71"/>
      <c r="G117" s="71"/>
      <c r="H117" s="66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262.5" customHeight="1">
      <c r="A118" s="66"/>
      <c r="B118" s="73"/>
      <c r="C118" s="74"/>
      <c r="D118" s="74"/>
      <c r="E118" s="74"/>
      <c r="F118" s="73"/>
      <c r="G118" s="73"/>
      <c r="H118" s="73"/>
      <c r="I118" s="73"/>
      <c r="J118" s="73"/>
      <c r="K118" s="73"/>
      <c r="L118" s="73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73.5" customHeight="1">
      <c r="A119" s="82"/>
      <c r="B119" s="82"/>
      <c r="C119" s="83"/>
      <c r="D119" s="83"/>
      <c r="E119" s="83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4"/>
      <c r="R119" s="82"/>
      <c r="S119"/>
      <c r="T119"/>
      <c r="U119"/>
      <c r="AW119" s="1"/>
      <c r="AX119" s="1"/>
      <c r="AY119" s="1"/>
    </row>
    <row r="120" spans="1:51" ht="12" customHeight="1">
      <c r="A120" s="82"/>
      <c r="B120" s="82"/>
      <c r="C120" s="83"/>
      <c r="D120" s="83"/>
      <c r="E120" s="83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4"/>
      <c r="R120" s="82"/>
      <c r="S120"/>
      <c r="T120"/>
      <c r="U120"/>
      <c r="AW120" s="1"/>
      <c r="AX120" s="1"/>
      <c r="AY120" s="1"/>
    </row>
    <row r="121" spans="1:5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32"/>
      <c r="S127"/>
      <c r="T127"/>
      <c r="U127"/>
    </row>
    <row r="128" spans="1:51">
      <c r="A128" s="82"/>
      <c r="B128" s="82"/>
      <c r="C128" s="83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32"/>
    </row>
    <row r="129" spans="1:18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</row>
    <row r="130" spans="1:18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18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18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18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18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18">
      <c r="C135" s="83"/>
      <c r="D135" s="82"/>
      <c r="E135" s="82"/>
      <c r="F135" s="82"/>
      <c r="G135" s="82"/>
      <c r="H135" s="82"/>
      <c r="I135" s="82"/>
      <c r="N135" s="82"/>
      <c r="O135" s="82"/>
      <c r="P135" s="82"/>
      <c r="Q135" s="82"/>
      <c r="R135" s="32"/>
    </row>
    <row r="136" spans="1:18">
      <c r="C136" s="83"/>
      <c r="D136" s="82"/>
      <c r="E136" s="82"/>
      <c r="F136" s="82"/>
      <c r="G136" s="82"/>
      <c r="H136" s="82"/>
      <c r="I136" s="82"/>
      <c r="N136" s="82"/>
      <c r="O136" s="82"/>
      <c r="P136" s="82"/>
      <c r="Q136" s="82"/>
      <c r="R136" s="32"/>
    </row>
    <row r="137" spans="1:18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18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4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 2024</vt:lpstr>
      <vt:lpstr>'Octubre  2024'!Área_de_impresión</vt:lpstr>
      <vt:lpstr>'Octubre 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2025-01-09T15:27:45Z</cp:lastPrinted>
  <dcterms:created xsi:type="dcterms:W3CDTF">2020-11-04T14:03:00Z</dcterms:created>
  <dcterms:modified xsi:type="dcterms:W3CDTF">2025-01-09T15:29:06Z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