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hanse\Desktop\"/>
    </mc:Choice>
  </mc:AlternateContent>
  <xr:revisionPtr revIDLastSave="0" documentId="13_ncr:1_{8B44B3BB-73C0-468A-A081-64D1019FCA2F}" xr6:coauthVersionLast="47" xr6:coauthVersionMax="47" xr10:uidLastSave="{00000000-0000-0000-0000-000000000000}"/>
  <bookViews>
    <workbookView xWindow="-98" yWindow="-98" windowWidth="19396" windowHeight="10276"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3'!$A$1:$J$51</definedName>
    <definedName name="_xlnm.Print_Area" localSheetId="1">'Eje 4'!$A$1:$J$45</definedName>
    <definedName name="_xlnm.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1" l="1"/>
  <c r="B38" i="1"/>
  <c r="B32" i="2" a="1"/>
  <c r="B32" i="2" s="1"/>
  <c r="L29" i="2" l="1"/>
  <c r="K29" i="2"/>
  <c r="B42" i="2"/>
  <c r="B48" i="1"/>
  <c r="F25" i="2" a="1"/>
  <c r="F25" i="2" s="1"/>
  <c r="B44" i="2" s="1"/>
  <c r="C25" i="2" a="1"/>
  <c r="C25" i="2" s="1"/>
  <c r="B43" i="2" s="1"/>
  <c r="F25" i="1"/>
  <c r="B50" i="1" s="1"/>
  <c r="C25" i="1"/>
  <c r="B49" i="1" s="1"/>
  <c r="J31" i="3" l="1"/>
  <c r="I31" i="3"/>
  <c r="J30" i="3"/>
  <c r="I30" i="3"/>
  <c r="J29" i="3"/>
  <c r="I29" i="3"/>
  <c r="I25" i="3"/>
  <c r="C16" i="3"/>
  <c r="C15" i="3"/>
  <c r="C14" i="3"/>
  <c r="J29" i="2"/>
  <c r="I29" i="2"/>
  <c r="I25" i="2"/>
  <c r="C16" i="2"/>
  <c r="C15" i="2"/>
  <c r="C14" i="2"/>
  <c r="I30" i="1" l="1"/>
  <c r="I31" i="1"/>
  <c r="J30" i="1"/>
  <c r="J31" i="1"/>
  <c r="I29" i="1"/>
  <c r="I25" i="1"/>
  <c r="C16" i="1"/>
  <c r="C15" i="1"/>
  <c r="C14" i="1"/>
  <c r="J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<sst xmlns="http://schemas.openxmlformats.org/spreadsheetml/2006/main" count="234" uniqueCount="96">
  <si>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</si>
  <si>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</si>
  <si>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</si>
  <si>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</si>
  <si>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</si>
  <si>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</si>
  <si>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</si>
  <si>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</si>
  <si>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</si>
  <si>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</si>
  <si>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</si>
  <si>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</si>
  <si>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</si>
  <si>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</si>
  <si>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</si>
  <si>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</si>
  <si>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</si>
  <si>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</si>
  <si>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</si>
  <si>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</si>
  <si>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</si>
  <si>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</si>
  <si>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</si>
  <si>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</si>
  <si>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</si>
  <si>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</si>
  <si>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</si>
  <si>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</si>
  <si>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</si>
  <si>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</si>
  <si>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</si>
  <si>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</si>
  <si>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</si>
  <si>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</si>
  <si>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</si>
  <si>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</si>
  <si>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</si>
  <si>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</si>
  <si>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</si>
  <si>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</si>
  <si>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</si>
  <si>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</si>
  <si>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</si>
  <si>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</si>
  <si>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</si>
  <si>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</si>
  <si>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</si>
  <si>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</si>
  <si>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</si>
  <si>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</si>
  <si>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</si>
  <si>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</si>
  <si>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</si>
  <si>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</si>
  <si>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</si>
  <si>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</si>
  <si>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</si>
  <si>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</si>
  <si>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</si>
  <si>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</si>
  <si>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</si>
  <si>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</si>
  <si>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</si>
  <si>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</si>
  <si>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</si>
  <si>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</si>
  <si>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</si>
  <si>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</si>
  <si>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</si>
  <si>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</si>
  <si>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</si>
  <si>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</si>
  <si>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</si>
  <si>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</si>
  <si>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</si>
  <si>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</si>
  <si>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</si>
  <si>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</si>
  <si>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Sarah Estevez</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</si>
  <si>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</si>
  <si>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</si>
  <si>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</si>
  <si>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</si>
  <si>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</si>
  <si>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</si>
  <si>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</si>
  <si>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</si>
  <si>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</si>
  <si>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</si>
  <si>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Informe de Evaluación semestral de las Metas Físicas-Financieras</t>
  </si>
  <si>
    <t>IV.II - Formulación y Ejecución  Semestral de las Metas por Producto</t>
  </si>
  <si>
    <t>Programación semestral</t>
  </si>
  <si>
    <t>Ejecución semestral</t>
  </si>
  <si>
    <t>IV.II - Formulación y Ejecución Semestral de las Metas por Producto</t>
  </si>
  <si>
    <t>Programación Semestral</t>
  </si>
  <si>
    <t>Ejecución Semestral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</si>
</sst>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0.00_);_(&quot;$&quot;* \(#,##0.00\);_(&quot;$&quot;* &quot;-&quot;??_);_(@_)"/>
    <numFmt numFmtId="165" formatCode="dd/mm/yyyy;@"/>
    <numFmt numFmtId="166" formatCode="[$-10409]#,##0;\-#,##0"/>
    <numFmt numFmtId="167" formatCode="[$-10409]#,##0.00;\-#,##0.00"/>
    <numFmt numFmtId="168" formatCode="[$-10409]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10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6" fontId="16" fillId="0" borderId="26" xfId="0" applyNumberFormat="1" applyFont="1" applyBorder="1" applyAlignment="1" applyProtection="1">
      <alignment horizontal="center" vertical="center" wrapText="1" readingOrder="1"/>
      <protection locked="0"/>
    </xf>
    <xf numFmtId="167"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8"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5"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6" fontId="23" fillId="0" borderId="26" xfId="0" applyNumberFormat="1" applyFont="1" applyBorder="1" applyAlignment="1" applyProtection="1">
      <alignment horizontal="center" vertical="center" wrapText="1" readingOrder="1"/>
      <protection locked="0"/>
    </xf>
    <xf numFmtId="167"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8" fontId="23" fillId="7" borderId="23" xfId="0" applyNumberFormat="1" applyFont="1" applyFill="1" applyBorder="1" applyAlignment="1" applyProtection="1">
      <alignment horizontal="center" vertical="center" wrapText="1" readingOrder="1"/>
      <protection locked="0"/>
    </xf>
    <xf numFmtId="167"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3" fillId="0" borderId="0" xfId="0" applyFont="1" applyAlignment="1" applyProtection="1">
      <alignment horizontal="center"/>
      <protection locked="0"/>
    </xf>
    <xf numFmtId="0" fontId="11" fillId="0" borderId="10" xfId="0" applyFont="1" applyBorder="1" applyAlignment="1" applyProtection="1">
      <alignment horizontal="center"/>
      <protection locked="0"/>
    </xf>
    <xf numFmtId="16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10" fillId="6" borderId="20"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164" fontId="11" fillId="0" borderId="23" xfId="2" applyFont="1" applyFill="1" applyBorder="1" applyAlignment="1" applyProtection="1">
      <alignment horizontal="center" vertical="center" wrapText="1" readingOrder="1"/>
      <protection locked="0"/>
    </xf>
    <xf numFmtId="164" fontId="11" fillId="0" borderId="34" xfId="2" applyFont="1" applyFill="1" applyBorder="1" applyAlignment="1" applyProtection="1">
      <alignment horizontal="center" vertical="center" wrapText="1" readingOrder="1"/>
      <protection locked="0"/>
    </xf>
    <xf numFmtId="164" fontId="11" fillId="0" borderId="22" xfId="2" applyFont="1" applyFill="1" applyBorder="1" applyAlignment="1" applyProtection="1">
      <alignment horizontal="center" vertical="center" wrapText="1" readingOrder="1"/>
      <protection locked="0"/>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164" fontId="11" fillId="0" borderId="25" xfId="2" applyFont="1" applyFill="1" applyBorder="1" applyAlignment="1" applyProtection="1">
      <alignment horizontal="center" vertical="center" wrapText="1" readingOrder="1"/>
      <protection locked="0"/>
    </xf>
    <xf numFmtId="16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3" fillId="6" borderId="21" xfId="0" applyFont="1" applyFill="1" applyBorder="1" applyAlignment="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3" fillId="0" borderId="15" xfId="0" applyFont="1" applyBorder="1" applyAlignment="1" applyProtection="1">
      <alignment horizontal="center"/>
      <protection locked="0"/>
    </xf>
  </cellXfs>
  <cellStyles count="3">
    <cellStyle name="Currency" xfId="2" builtinId="4"/>
    <cellStyle name="Normal" xfId="0" builtinId="0"/>
    <cellStyle name="Percent" xfId="1" builtinId="5"/>
  </cellStyles>
  <dxfs count="48">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8</xdr:col>
      <xdr:colOff>206375</xdr:colOff>
      <xdr:row>38</xdr:row>
      <xdr:rowOff>101600</xdr:rowOff>
    </xdr:from>
    <xdr:to>
      <xdr:col>9</xdr:col>
      <xdr:colOff>685800</xdr:colOff>
      <xdr:row>41</xdr:row>
      <xdr:rowOff>139700</xdr:rowOff>
    </xdr:to>
    <xdr:pic>
      <xdr:nvPicPr>
        <xdr:cNvPr id="3" name="Picture 2">
          <a:extLst>
            <a:ext uri="{FF2B5EF4-FFF2-40B4-BE49-F238E27FC236}">
              <a16:creationId xmlns:a16="http://schemas.microsoft.com/office/drawing/2014/main" id="{BE62EF61-C00D-5470-2081-B468CB3BDB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7875" y="12360275"/>
          <a:ext cx="1365250"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904875</xdr:colOff>
      <xdr:row>40</xdr:row>
      <xdr:rowOff>28575</xdr:rowOff>
    </xdr:from>
    <xdr:to>
      <xdr:col>5</xdr:col>
      <xdr:colOff>218515</xdr:colOff>
      <xdr:row>44</xdr:row>
      <xdr:rowOff>64807</xdr:rowOff>
    </xdr:to>
    <xdr:pic>
      <xdr:nvPicPr>
        <xdr:cNvPr id="4" name="Picture 3">
          <a:extLst>
            <a:ext uri="{FF2B5EF4-FFF2-40B4-BE49-F238E27FC236}">
              <a16:creationId xmlns:a16="http://schemas.microsoft.com/office/drawing/2014/main" id="{E25B28F5-5F7E-4AFA-97F0-C560310077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33900" y="12649200"/>
          <a:ext cx="1161490" cy="769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7" dataDxfId="45" headerRowBorderDxfId="46" tableBorderDxfId="44" totalsRowBorderDxfId="43">
  <tableColumns count="10">
    <tableColumn id="1" xr3:uid="{00000000-0010-0000-0000-000001000000}" name="Producto" dataDxfId="42"/>
    <tableColumn id="2" xr3:uid="{00000000-0010-0000-0000-000002000000}" name="Indicador" dataDxfId="41"/>
    <tableColumn id="3" xr3:uid="{00000000-0010-0000-0000-000003000000}" name="Física_x000a_(A)" dataDxfId="40"/>
    <tableColumn id="4" xr3:uid="{00000000-0010-0000-0000-000004000000}" name="Financiera_x000a_(B)" dataDxfId="39"/>
    <tableColumn id="9" xr3:uid="{00000000-0010-0000-0000-000009000000}" name="Física_x000a_(C)" dataDxfId="38"/>
    <tableColumn id="10" xr3:uid="{00000000-0010-0000-0000-00000A000000}" name="Financiera_x000a_(D)" dataDxfId="37"/>
    <tableColumn id="5" xr3:uid="{00000000-0010-0000-0000-000005000000}" name="Física _x000a_(E)" dataDxfId="36"/>
    <tableColumn id="6" xr3:uid="{00000000-0010-0000-0000-000006000000}" name="Financiera _x000a_ (F)" dataDxfId="35"/>
    <tableColumn id="7" xr3:uid="{00000000-0010-0000-0000-000007000000}" name="Física _x000a_(%)_x000a_ G=E/C" dataDxfId="34">
      <calculatedColumnFormula>IF(G29&gt;0,G29/C29,0)</calculatedColumnFormula>
    </tableColumn>
    <tableColumn id="8" xr3:uid="{00000000-0010-0000-0000-000008000000}"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2" dataDxfId="30" headerRowBorderDxfId="31" tableBorderDxfId="29" totalsRowBorderDxfId="28">
  <tableColumns count="12">
    <tableColumn id="1" xr3:uid="{C15C1ADA-2AEF-4ABB-9D88-3B8020EF020F}" name="Producto" dataDxfId="27"/>
    <tableColumn id="2" xr3:uid="{A4DE5BB0-8083-4D4E-9E57-E551A6E9DF39}" name="Indicador" dataDxfId="26"/>
    <tableColumn id="3" xr3:uid="{C6FCDCDE-D27C-47AB-9A72-DAA42F3AD6A6}" name="Física_x000a_(A)" dataDxfId="25"/>
    <tableColumn id="4" xr3:uid="{AD16854E-967E-4D9C-8351-5B74F916EA92}" name="Financiera_x000a_(B)" dataDxfId="24"/>
    <tableColumn id="9" xr3:uid="{F67A4F62-61D1-4F13-92D9-BCD2EADCC6F1}" name="Física_x000a_(C)" dataDxfId="23"/>
    <tableColumn id="10" xr3:uid="{13A6EDF0-C2B2-4378-B1EC-D99D16A7BE1E}" name="Financiera_x000a_(D)" dataDxfId="22"/>
    <tableColumn id="5" xr3:uid="{EB610FB2-5833-4B11-A92E-E9587DF43B38}" name="Física _x000a_(E)" dataDxfId="21"/>
    <tableColumn id="6" xr3:uid="{F3D51706-C87E-4863-A454-4A1F59034857}" name="Financiera _x000a_ (F)" dataDxfId="20"/>
    <tableColumn id="7" xr3:uid="{B287C262-C788-40FD-B511-3905DB9D5946}" name="Física _x000a_(%)_x000a_ G=E/C" dataDxfId="19">
      <calculatedColumnFormula>IF(G29&gt;0,G29/C29,0)</calculatedColumnFormula>
    </tableColumn>
    <tableColumn id="8" xr3:uid="{8AC7C02A-6018-48FC-BDF6-C295E6F653C5}" name="Financiero _x000a_(%) _x000a_H=F/D" dataDxfId="18">
      <calculatedColumnFormula>IF(H29&gt;0,H29/D29,0)</calculatedColumnFormula>
    </tableColumn>
    <tableColumn id="11" xr3:uid="{B6EC723B-8A0B-40C9-8162-9F2DC9F2F5E1}" name="Variacion fisica" dataDxfId="17">
      <calculatedColumnFormula>Tabla13[[#This Row],[Física 
(E)]]/Tabla13[[#This Row],[Física
(C)]]-1</calculatedColumnFormula>
    </tableColumn>
    <tableColumn id="12" xr3:uid="{D32B43F7-A740-4760-A32C-B9072A620ABA}"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0"/>
  <sheetViews>
    <sheetView showGridLines="0" tabSelected="1" view="pageBreakPreview" topLeftCell="A23" zoomScaleNormal="100" zoomScaleSheetLayoutView="100" workbookViewId="0">
      <selection activeCell="I29" sqref="I29"/>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9" width="12.73046875" style="6" customWidth="1"/>
    <col min="10" max="10" width="17.06640625" style="6" customWidth="1"/>
    <col min="11" max="11" width="20.73046875" style="6" customWidth="1"/>
    <col min="12" max="12" width="8.33203125" customWidth="1"/>
    <col min="13" max="13" width="10.59765625" customWidth="1"/>
  </cols>
  <sheetData>
    <row r="1" spans="1:11" ht="21.4" thickBot="1" x14ac:dyDescent="0.5">
      <c r="A1" s="21"/>
      <c r="B1" s="60" t="s">
        <v>89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3</v>
      </c>
      <c r="C14" s="53" t="str">
        <f>IFERROR(VLOOKUP(B14,'[1]Validacion datos'!A2:B5,2,FALSE),"")</f>
        <v>DESARROLLO PRODUCTIVO</v>
      </c>
      <c r="D14" s="53"/>
      <c r="E14" s="53"/>
      <c r="F14" s="53"/>
      <c r="G14" s="53"/>
      <c r="H14" s="53"/>
      <c r="I14" s="53"/>
      <c r="J14" s="53"/>
    </row>
    <row r="15" spans="1:11" x14ac:dyDescent="0.4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4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1" ht="15.75" x14ac:dyDescent="0.45">
      <c r="A17" s="50" t="s">
        <v>14</v>
      </c>
      <c r="B17" s="51"/>
      <c r="C17" s="51"/>
      <c r="D17" s="51"/>
      <c r="E17" s="51"/>
      <c r="F17" s="51"/>
      <c r="G17" s="51"/>
      <c r="H17" s="51"/>
      <c r="I17" s="51"/>
      <c r="J17" s="52"/>
    </row>
    <row r="18" spans="1:11" x14ac:dyDescent="0.45">
      <c r="A18" s="4" t="s">
        <v>15</v>
      </c>
      <c r="B18" s="94" t="s">
        <v>68</v>
      </c>
      <c r="C18" s="94"/>
      <c r="D18" s="94"/>
      <c r="E18" s="94"/>
      <c r="F18" s="94"/>
      <c r="G18" s="94"/>
      <c r="H18" s="94"/>
      <c r="I18" s="94"/>
      <c r="J18" s="95"/>
    </row>
    <row r="19" spans="1:11" ht="30" customHeight="1" x14ac:dyDescent="0.45">
      <c r="A19" s="9" t="s">
        <v>16</v>
      </c>
      <c r="B19" s="94" t="s">
        <v>69</v>
      </c>
      <c r="C19" s="94"/>
      <c r="D19" s="94"/>
      <c r="E19" s="94"/>
      <c r="F19" s="94"/>
      <c r="G19" s="94"/>
      <c r="H19" s="94"/>
      <c r="I19" s="94"/>
      <c r="J19" s="95"/>
    </row>
    <row r="20" spans="1:11" x14ac:dyDescent="0.45">
      <c r="A20" s="9" t="s">
        <v>17</v>
      </c>
      <c r="B20" s="94" t="s">
        <v>70</v>
      </c>
      <c r="C20" s="94"/>
      <c r="D20" s="94"/>
      <c r="E20" s="94"/>
      <c r="F20" s="94"/>
      <c r="G20" s="94"/>
      <c r="H20" s="94"/>
      <c r="I20" s="94"/>
      <c r="J20" s="95"/>
    </row>
    <row r="21" spans="1:11" ht="32.549999999999997" customHeight="1" x14ac:dyDescent="0.45">
      <c r="A21" s="9" t="s">
        <v>38</v>
      </c>
      <c r="B21" s="94" t="s">
        <v>71</v>
      </c>
      <c r="C21" s="94"/>
      <c r="D21" s="94"/>
      <c r="E21" s="94"/>
      <c r="F21" s="94"/>
      <c r="G21" s="94"/>
      <c r="H21" s="94"/>
      <c r="I21" s="94"/>
      <c r="J21" s="95"/>
      <c r="K21" s="1"/>
    </row>
    <row r="22" spans="1:11" ht="15.75" x14ac:dyDescent="0.45">
      <c r="A22" s="50" t="s">
        <v>18</v>
      </c>
      <c r="B22" s="51"/>
      <c r="C22" s="51"/>
      <c r="D22" s="51"/>
      <c r="E22" s="51"/>
      <c r="F22" s="51"/>
      <c r="G22" s="51"/>
      <c r="H22" s="51"/>
      <c r="I22" s="51"/>
      <c r="J22" s="52"/>
    </row>
    <row r="23" spans="1:11" ht="15.75" x14ac:dyDescent="0.45">
      <c r="A23" s="57" t="s">
        <v>19</v>
      </c>
      <c r="B23" s="58"/>
      <c r="C23" s="58"/>
      <c r="D23" s="58"/>
      <c r="E23" s="58"/>
      <c r="F23" s="58"/>
      <c r="G23" s="58"/>
      <c r="H23" s="58"/>
      <c r="I23" s="58"/>
      <c r="J23" s="59"/>
      <c r="K23" s="1"/>
    </row>
    <row r="24" spans="1:11" ht="15" customHeight="1" x14ac:dyDescent="0.45">
      <c r="A24" s="96" t="s">
        <v>20</v>
      </c>
      <c r="B24" s="82"/>
      <c r="C24" s="79" t="s">
        <v>21</v>
      </c>
      <c r="D24" s="81"/>
      <c r="E24" s="81"/>
      <c r="F24" s="81" t="s">
        <v>22</v>
      </c>
      <c r="G24" s="81"/>
      <c r="H24" s="82"/>
      <c r="I24" s="79" t="s">
        <v>23</v>
      </c>
      <c r="J24" s="80"/>
    </row>
    <row r="25" spans="1:11" x14ac:dyDescent="0.45">
      <c r="A25" s="83">
        <v>904648975</v>
      </c>
      <c r="B25" s="84"/>
      <c r="C25" s="76">
        <f>+SUM(Tabla1[Financiera
(B)])</f>
        <v>904648975</v>
      </c>
      <c r="D25" s="77"/>
      <c r="E25" s="78"/>
      <c r="F25" s="76">
        <f>+SUM(Tabla1[Financiera 
 (F)])</f>
        <v>447764275.73999995</v>
      </c>
      <c r="G25" s="77"/>
      <c r="H25" s="78"/>
      <c r="I25" s="85">
        <f>+IF(F25&gt;0,F25/C25,0)</f>
        <v>0.49495913676351644</v>
      </c>
      <c r="J25" s="86"/>
    </row>
    <row r="26" spans="1:11" ht="15.75" x14ac:dyDescent="0.45">
      <c r="A26" s="57" t="s">
        <v>93</v>
      </c>
      <c r="B26" s="58"/>
      <c r="C26" s="58"/>
      <c r="D26" s="58"/>
      <c r="E26" s="58"/>
      <c r="F26" s="58"/>
      <c r="G26" s="58"/>
      <c r="H26" s="58"/>
      <c r="I26" s="58"/>
      <c r="J26" s="59"/>
      <c r="K26" s="1"/>
    </row>
    <row r="27" spans="1:11" x14ac:dyDescent="0.45">
      <c r="A27" s="5"/>
      <c r="B27"/>
      <c r="C27" s="73" t="s">
        <v>49</v>
      </c>
      <c r="D27" s="74"/>
      <c r="E27" s="73" t="s">
        <v>94</v>
      </c>
      <c r="F27" s="74"/>
      <c r="G27" s="73" t="s">
        <v>95</v>
      </c>
      <c r="H27" s="73"/>
      <c r="I27" s="73" t="s">
        <v>25</v>
      </c>
      <c r="J27" s="75"/>
    </row>
    <row r="28" spans="1:11" ht="39.4" x14ac:dyDescent="0.45">
      <c r="A28" s="10" t="s">
        <v>26</v>
      </c>
      <c r="B28" s="11" t="s">
        <v>27</v>
      </c>
      <c r="C28" s="11" t="s">
        <v>39</v>
      </c>
      <c r="D28" s="11" t="s">
        <v>40</v>
      </c>
      <c r="E28" s="11" t="s">
        <v>43</v>
      </c>
      <c r="F28" s="11" t="s">
        <v>44</v>
      </c>
      <c r="G28" s="11" t="s">
        <v>45</v>
      </c>
      <c r="H28" s="11" t="s">
        <v>46</v>
      </c>
      <c r="I28" s="11" t="s">
        <v>47</v>
      </c>
      <c r="J28" s="12" t="s">
        <v>48</v>
      </c>
      <c r="K28"/>
    </row>
    <row r="29" spans="1:11" ht="46.05" customHeight="1" x14ac:dyDescent="0.45">
      <c r="A29" s="13" t="s">
        <v>72</v>
      </c>
      <c r="B29" s="14" t="s">
        <v>73</v>
      </c>
      <c r="C29" s="15">
        <v>12474</v>
      </c>
      <c r="D29" s="16">
        <v>86702456.989999995</v>
      </c>
      <c r="E29" s="16">
        <v>2999</v>
      </c>
      <c r="F29" s="16">
        <v>41690022.210000001</v>
      </c>
      <c r="G29" s="17">
        <v>3155</v>
      </c>
      <c r="H29" s="16">
        <v>41833755.659999996</v>
      </c>
      <c r="I29" s="18">
        <f>IF(G29&gt;0,G29/C29,0)</f>
        <v>0.25292608625941959</v>
      </c>
      <c r="J29" s="19">
        <f>IF(H29&gt;0,H29/D29,0)</f>
        <v>0.48249792580647372</v>
      </c>
      <c r="K29"/>
    </row>
    <row r="30" spans="1:11" ht="55.5" customHeight="1" x14ac:dyDescent="0.45">
      <c r="A30" s="13" t="s">
        <v>74</v>
      </c>
      <c r="B30" s="14" t="s">
        <v>75</v>
      </c>
      <c r="C30" s="33">
        <v>26</v>
      </c>
      <c r="D30" s="34">
        <v>6879986.0099999998</v>
      </c>
      <c r="E30" s="34">
        <v>7</v>
      </c>
      <c r="F30" s="34">
        <v>3704607.85</v>
      </c>
      <c r="G30" s="35">
        <v>6</v>
      </c>
      <c r="H30" s="34">
        <v>2824557.43</v>
      </c>
      <c r="I30" s="36">
        <f t="shared" ref="I30:I31" si="0">IF(G30&gt;0,G30/C30,0)</f>
        <v>0.23076923076923078</v>
      </c>
      <c r="J30" s="37">
        <f t="shared" ref="J30:J31" si="1">IF(H30&gt;0,H30/D30,0)</f>
        <v>0.41054697290002196</v>
      </c>
      <c r="K30"/>
    </row>
    <row r="31" spans="1:11" ht="67.05" customHeight="1" x14ac:dyDescent="0.45">
      <c r="A31" s="31" t="s">
        <v>76</v>
      </c>
      <c r="B31" s="32" t="s">
        <v>77</v>
      </c>
      <c r="C31" s="33">
        <v>445076</v>
      </c>
      <c r="D31" s="34">
        <v>811066532</v>
      </c>
      <c r="E31" s="34">
        <v>110482</v>
      </c>
      <c r="F31" s="34">
        <v>403663575.74000001</v>
      </c>
      <c r="G31" s="35">
        <v>112247</v>
      </c>
      <c r="H31" s="16">
        <v>403105962.64999998</v>
      </c>
      <c r="I31" s="36">
        <f t="shared" si="0"/>
        <v>0.25219737752653482</v>
      </c>
      <c r="J31" s="37">
        <f t="shared" si="1"/>
        <v>0.49700726974393267</v>
      </c>
      <c r="K31"/>
    </row>
    <row r="32" spans="1:11" ht="18.75" customHeight="1" x14ac:dyDescent="0.45">
      <c r="A32" s="50" t="s">
        <v>28</v>
      </c>
      <c r="B32" s="51"/>
      <c r="C32" s="51"/>
      <c r="D32" s="51"/>
      <c r="E32" s="51"/>
      <c r="F32" s="51"/>
      <c r="G32" s="51"/>
      <c r="H32" s="51"/>
      <c r="I32" s="51"/>
      <c r="J32" s="52"/>
    </row>
    <row r="33" spans="1:11" ht="48.75" customHeight="1" x14ac:dyDescent="0.45">
      <c r="A33" s="57" t="s">
        <v>29</v>
      </c>
      <c r="B33" s="58"/>
      <c r="C33" s="58"/>
      <c r="D33" s="58"/>
      <c r="E33" s="58"/>
      <c r="F33" s="58"/>
      <c r="G33" s="58"/>
      <c r="H33" s="58"/>
      <c r="I33" s="58"/>
      <c r="J33" s="59"/>
    </row>
    <row r="34" spans="1:11" ht="64.5" customHeight="1" x14ac:dyDescent="0.45">
      <c r="A34" s="20" t="s">
        <v>30</v>
      </c>
      <c r="B34" s="43" t="str">
        <f>+A29</f>
        <v>6761-Personas físicas y jurídicas reciben certificaciones aeronáuticas</v>
      </c>
      <c r="C34" s="44"/>
      <c r="D34" s="44"/>
      <c r="E34" s="44"/>
      <c r="F34" s="44"/>
      <c r="G34" s="44"/>
      <c r="H34" s="44"/>
      <c r="I34" s="44"/>
      <c r="J34" s="45"/>
    </row>
    <row r="35" spans="1:11" ht="78.5" customHeight="1" x14ac:dyDescent="0.45">
      <c r="A35" s="20" t="s">
        <v>31</v>
      </c>
      <c r="B35" s="44" t="s">
        <v>86</v>
      </c>
      <c r="C35" s="44"/>
      <c r="D35" s="44"/>
      <c r="E35" s="44"/>
      <c r="F35" s="44"/>
      <c r="G35" s="44"/>
      <c r="H35" s="44"/>
      <c r="I35" s="44"/>
      <c r="J35" s="45"/>
    </row>
    <row r="36" spans="1:11" x14ac:dyDescent="0.45">
      <c r="A36" s="20" t="s">
        <v>32</v>
      </c>
      <c r="B36" s="46" t="s">
        <v>85</v>
      </c>
      <c r="C36" s="46"/>
      <c r="D36" s="46"/>
      <c r="E36" s="46"/>
      <c r="F36" s="46"/>
      <c r="G36" s="46"/>
      <c r="H36" s="46"/>
      <c r="I36" s="46"/>
      <c r="J36" s="47"/>
    </row>
    <row r="37" spans="1:11" ht="48" customHeight="1" x14ac:dyDescent="0.45">
      <c r="A37" s="20" t="s">
        <v>33</v>
      </c>
      <c r="B37" s="46"/>
      <c r="C37" s="46"/>
      <c r="D37" s="46"/>
      <c r="E37" s="46"/>
      <c r="F37" s="46"/>
      <c r="G37" s="46"/>
      <c r="H37" s="46"/>
      <c r="I37" s="46"/>
      <c r="J37" s="47"/>
      <c r="K37" s="1"/>
    </row>
    <row r="38" spans="1:11" ht="64.5" customHeight="1" x14ac:dyDescent="0.45">
      <c r="A38" s="20" t="s">
        <v>30</v>
      </c>
      <c r="B38" s="44" t="str">
        <f>+A30</f>
        <v>7787-Operadores de aviación general participan del plan de fomento de la aviación general</v>
      </c>
      <c r="C38" s="44"/>
      <c r="D38" s="44"/>
      <c r="E38" s="44"/>
      <c r="F38" s="44"/>
      <c r="G38" s="44"/>
      <c r="H38" s="44"/>
      <c r="I38" s="44"/>
      <c r="J38" s="45"/>
    </row>
    <row r="39" spans="1:11" ht="78.5" customHeight="1" x14ac:dyDescent="0.45">
      <c r="A39" s="20" t="s">
        <v>31</v>
      </c>
      <c r="B39" s="44" t="s">
        <v>87</v>
      </c>
      <c r="C39" s="44"/>
      <c r="D39" s="44"/>
      <c r="E39" s="44"/>
      <c r="F39" s="44"/>
      <c r="G39" s="44"/>
      <c r="H39" s="44"/>
      <c r="I39" s="44"/>
      <c r="J39" s="45"/>
    </row>
    <row r="40" spans="1:11" x14ac:dyDescent="0.45">
      <c r="A40" s="20" t="s">
        <v>32</v>
      </c>
      <c r="B40" s="46" t="s">
        <v>85</v>
      </c>
      <c r="C40" s="46"/>
      <c r="D40" s="46"/>
      <c r="E40" s="46"/>
      <c r="F40" s="46"/>
      <c r="G40" s="46"/>
      <c r="H40" s="46"/>
      <c r="I40" s="46"/>
      <c r="J40" s="47"/>
    </row>
    <row r="41" spans="1:11" ht="48" customHeight="1" x14ac:dyDescent="0.45">
      <c r="A41" s="20" t="s">
        <v>33</v>
      </c>
      <c r="B41" s="46"/>
      <c r="C41" s="46"/>
      <c r="D41" s="46"/>
      <c r="E41" s="46"/>
      <c r="F41" s="46"/>
      <c r="G41" s="46"/>
      <c r="H41" s="46"/>
      <c r="I41" s="46"/>
      <c r="J41" s="47"/>
      <c r="K41" s="1"/>
    </row>
    <row r="42" spans="1:11" ht="27.75" customHeight="1" x14ac:dyDescent="0.45">
      <c r="A42" s="50" t="s">
        <v>34</v>
      </c>
      <c r="B42" s="51"/>
      <c r="C42" s="51"/>
      <c r="D42" s="51"/>
      <c r="E42" s="51"/>
      <c r="F42" s="51"/>
      <c r="G42" s="51"/>
      <c r="H42" s="51"/>
      <c r="I42" s="51"/>
      <c r="J42" s="52"/>
    </row>
    <row r="43" spans="1:11" ht="15.75" x14ac:dyDescent="0.45">
      <c r="A43" s="87" t="s">
        <v>35</v>
      </c>
      <c r="B43" s="88"/>
      <c r="C43" s="88"/>
      <c r="D43" s="88"/>
      <c r="E43" s="88"/>
      <c r="F43" s="88"/>
      <c r="G43" s="88"/>
      <c r="H43" s="88"/>
      <c r="I43" s="88"/>
      <c r="J43" s="89"/>
    </row>
    <row r="44" spans="1:11" ht="30.75" customHeight="1" x14ac:dyDescent="0.45">
      <c r="A44" s="90" t="s">
        <v>41</v>
      </c>
      <c r="B44" s="91"/>
      <c r="C44" s="91"/>
      <c r="D44" s="91"/>
      <c r="E44" s="91"/>
      <c r="F44" s="91"/>
      <c r="G44" s="91"/>
      <c r="H44" s="91"/>
      <c r="I44" s="91"/>
      <c r="J44" s="92"/>
    </row>
    <row r="45" spans="1:11" x14ac:dyDescent="0.45">
      <c r="A45" s="26"/>
      <c r="B45" s="26"/>
      <c r="C45" s="26"/>
      <c r="D45" s="26"/>
      <c r="E45" s="26"/>
      <c r="F45" s="26"/>
      <c r="G45" s="26"/>
      <c r="H45" s="26"/>
      <c r="I45" s="26"/>
      <c r="J45" s="26"/>
    </row>
    <row r="46" spans="1:11" x14ac:dyDescent="0.45">
      <c r="A46" s="93" t="s">
        <v>42</v>
      </c>
      <c r="B46" s="93"/>
      <c r="C46" s="93"/>
      <c r="D46" s="93"/>
      <c r="E46" s="93"/>
      <c r="F46" s="93"/>
      <c r="G46" s="93"/>
      <c r="H46" s="93"/>
      <c r="I46" s="93"/>
      <c r="J46" s="93"/>
    </row>
    <row r="48" spans="1:11" ht="14.65" thickBot="1" x14ac:dyDescent="0.5">
      <c r="A48" s="29" t="s">
        <v>51</v>
      </c>
      <c r="B48" s="30">
        <f>+A25</f>
        <v>904648975</v>
      </c>
      <c r="G48" s="42"/>
      <c r="H48" s="42"/>
      <c r="I48" s="42"/>
      <c r="J48" s="42"/>
    </row>
    <row r="49" spans="1:10" x14ac:dyDescent="0.45">
      <c r="A49" s="29" t="s">
        <v>52</v>
      </c>
      <c r="B49" s="30">
        <f>+C25</f>
        <v>904648975</v>
      </c>
      <c r="G49" s="41" t="s">
        <v>78</v>
      </c>
      <c r="H49" s="41"/>
      <c r="I49" s="41"/>
      <c r="J49" s="41"/>
    </row>
    <row r="50" spans="1:10" x14ac:dyDescent="0.45">
      <c r="A50" s="29" t="s">
        <v>54</v>
      </c>
      <c r="B50" s="30">
        <f>+F25</f>
        <v>447764275.73999995</v>
      </c>
      <c r="G50" s="41" t="s">
        <v>55</v>
      </c>
      <c r="H50" s="41"/>
      <c r="I50" s="41"/>
      <c r="J50" s="41"/>
    </row>
  </sheetData>
  <mergeCells count="55">
    <mergeCell ref="C15:J15"/>
    <mergeCell ref="A42:J42"/>
    <mergeCell ref="A43:J43"/>
    <mergeCell ref="A44:J44"/>
    <mergeCell ref="A46:J46"/>
    <mergeCell ref="C16:J16"/>
    <mergeCell ref="A17:J17"/>
    <mergeCell ref="B18:J18"/>
    <mergeCell ref="B19:J19"/>
    <mergeCell ref="B20:J20"/>
    <mergeCell ref="B21:J21"/>
    <mergeCell ref="A32:J32"/>
    <mergeCell ref="A33:J33"/>
    <mergeCell ref="A22:J22"/>
    <mergeCell ref="A23:J23"/>
    <mergeCell ref="A24:B24"/>
    <mergeCell ref="I24:J24"/>
    <mergeCell ref="C24:E24"/>
    <mergeCell ref="F24:H24"/>
    <mergeCell ref="A25:B25"/>
    <mergeCell ref="I25:J25"/>
    <mergeCell ref="A26:J26"/>
    <mergeCell ref="C27:D27"/>
    <mergeCell ref="G27:H27"/>
    <mergeCell ref="I27:J27"/>
    <mergeCell ref="C25:E25"/>
    <mergeCell ref="F25:H25"/>
    <mergeCell ref="E27:F27"/>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G49:J49"/>
    <mergeCell ref="G50:J50"/>
    <mergeCell ref="G48:J48"/>
    <mergeCell ref="B34:J34"/>
    <mergeCell ref="B35:J35"/>
    <mergeCell ref="B36:J36"/>
    <mergeCell ref="B37:J37"/>
    <mergeCell ref="B38:J38"/>
    <mergeCell ref="B39:J39"/>
    <mergeCell ref="B40:J40"/>
    <mergeCell ref="B41:J41"/>
  </mergeCells>
  <phoneticPr fontId="22" type="noConversion"/>
  <dataValidations count="16">
    <dataValidation allowBlank="1" showInputMessage="1" showErrorMessage="1" prompt="Monto presupuestado para el producto" sqref="F28 E29:F31 D28:D31"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4:J45" xr:uid="{00000000-0002-0000-0000-000008000000}"/>
    <dataValidation allowBlank="1" showInputMessage="1" showErrorMessage="1" prompt="De existir desvío, explicar razones." sqref="B41:J41 B37:J37" xr:uid="{71614758-ACA5-4BAE-8B2E-CE5501040D22}"/>
    <dataValidation allowBlank="1" showInputMessage="1" showErrorMessage="1" prompt="1. Describir lo plasmado en el presupuesto_x000a_2. Describir lo alcanzado en términos financieros y de producción " sqref="B40:J40 B36:J36" xr:uid="{071C2C91-B2D1-4163-BBC1-A9E2BAFE6A3B}"/>
    <dataValidation allowBlank="1" showInputMessage="1" showErrorMessage="1" prompt="¿En qué consiste el producto? su objetivo" sqref="B39:J39 B35:J35" xr:uid="{126DE0C9-5861-4580-8A64-9A50BF5F4314}"/>
    <dataValidation allowBlank="1" showInputMessage="1" showErrorMessage="1" prompt="Nombre del producto" sqref="B38:J38 B34:J34"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0" orientation="portrait" r:id="rId1"/>
  <rowBreaks count="1" manualBreakCount="1">
    <brk id="31" max="9" man="1"/>
  </rowBreaks>
  <ignoredErrors>
    <ignoredError sqref="I29:J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4"/>
  <sheetViews>
    <sheetView showGridLines="0" view="pageBreakPreview" topLeftCell="A8" zoomScaleNormal="100" zoomScaleSheetLayoutView="100" workbookViewId="0">
      <selection activeCell="C16" sqref="C16:J16"/>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10" width="12.73046875" style="6" customWidth="1"/>
    <col min="11" max="11" width="0" style="6" hidden="1" customWidth="1"/>
    <col min="12" max="12" width="0" hidden="1" customWidth="1"/>
  </cols>
  <sheetData>
    <row r="1" spans="1:11" ht="21.4" thickBot="1" x14ac:dyDescent="0.5">
      <c r="A1" s="21"/>
      <c r="B1" s="60" t="s">
        <v>89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4</v>
      </c>
      <c r="C14" s="53" t="str">
        <f>IFERROR(VLOOKUP(B14,'[1]Validacion datos'!A2:B5,2,FALSE),"")</f>
        <v>DESARROLLO SOSTENIBLE</v>
      </c>
      <c r="D14" s="53"/>
      <c r="E14" s="53"/>
      <c r="F14" s="53"/>
      <c r="G14" s="53"/>
      <c r="H14" s="53"/>
      <c r="I14" s="53"/>
      <c r="J14" s="53"/>
    </row>
    <row r="15" spans="1:11" x14ac:dyDescent="0.45">
      <c r="A15" s="4" t="s">
        <v>12</v>
      </c>
      <c r="B15" s="7">
        <v>4.3</v>
      </c>
      <c r="C15" s="53" t="str">
        <f>IFERROR(VLOOKUP(B15,'[1]Validacion datos'!A8:B26,2,FALSE),"")</f>
        <v>Adecuada adaptación al cambio climático</v>
      </c>
      <c r="D15" s="53"/>
      <c r="E15" s="53"/>
      <c r="F15" s="53"/>
      <c r="G15" s="53"/>
      <c r="H15" s="53"/>
      <c r="I15" s="53"/>
      <c r="J15" s="53"/>
    </row>
    <row r="16" spans="1:11" ht="25.5" customHeight="1" x14ac:dyDescent="0.45">
      <c r="A16" s="4" t="s">
        <v>13</v>
      </c>
      <c r="B16" s="8" t="s">
        <v>79</v>
      </c>
      <c r="C16" s="53" t="str">
        <f>IFERROR(VLOOKUP(B16,'[1]Validacion datos'!D8:E64,2,FALSE),"")</f>
        <v>Reducir la vulnerabilidad, avanzar en la adaptación a los efectos del cambio climático y contribuir a la mitigación de sus causas</v>
      </c>
      <c r="D16" s="53"/>
      <c r="E16" s="53"/>
      <c r="F16" s="53"/>
      <c r="G16" s="53"/>
      <c r="H16" s="53"/>
      <c r="I16" s="53"/>
      <c r="J16" s="53"/>
    </row>
    <row r="17" spans="1:12" ht="15.75" x14ac:dyDescent="0.45">
      <c r="A17" s="50" t="s">
        <v>14</v>
      </c>
      <c r="B17" s="51"/>
      <c r="C17" s="51"/>
      <c r="D17" s="51"/>
      <c r="E17" s="51"/>
      <c r="F17" s="51"/>
      <c r="G17" s="51"/>
      <c r="H17" s="51"/>
      <c r="I17" s="51"/>
      <c r="J17" s="52"/>
    </row>
    <row r="18" spans="1:12" x14ac:dyDescent="0.45">
      <c r="A18" s="4" t="s">
        <v>15</v>
      </c>
      <c r="B18" s="94" t="s">
        <v>68</v>
      </c>
      <c r="C18" s="94"/>
      <c r="D18" s="94"/>
      <c r="E18" s="94"/>
      <c r="F18" s="94"/>
      <c r="G18" s="94"/>
      <c r="H18" s="94"/>
      <c r="I18" s="94"/>
      <c r="J18" s="95"/>
    </row>
    <row r="19" spans="1:12" ht="30" customHeight="1" x14ac:dyDescent="0.45">
      <c r="A19" s="9" t="s">
        <v>16</v>
      </c>
      <c r="B19" s="94" t="s">
        <v>69</v>
      </c>
      <c r="C19" s="94"/>
      <c r="D19" s="94"/>
      <c r="E19" s="94"/>
      <c r="F19" s="94"/>
      <c r="G19" s="94"/>
      <c r="H19" s="94"/>
      <c r="I19" s="94"/>
      <c r="J19" s="95"/>
    </row>
    <row r="20" spans="1:12" x14ac:dyDescent="0.45">
      <c r="A20" s="9" t="s">
        <v>17</v>
      </c>
      <c r="B20" s="94" t="s">
        <v>70</v>
      </c>
      <c r="C20" s="94"/>
      <c r="D20" s="94"/>
      <c r="E20" s="94"/>
      <c r="F20" s="94"/>
      <c r="G20" s="94"/>
      <c r="H20" s="94"/>
      <c r="I20" s="94"/>
      <c r="J20" s="95"/>
    </row>
    <row r="21" spans="1:12" ht="32.549999999999997" customHeight="1" x14ac:dyDescent="0.45">
      <c r="A21" s="9" t="s">
        <v>38</v>
      </c>
      <c r="B21" s="94" t="s">
        <v>71</v>
      </c>
      <c r="C21" s="94"/>
      <c r="D21" s="94"/>
      <c r="E21" s="94"/>
      <c r="F21" s="94"/>
      <c r="G21" s="94"/>
      <c r="H21" s="94"/>
      <c r="I21" s="94"/>
      <c r="J21" s="95"/>
      <c r="K21" s="1"/>
    </row>
    <row r="22" spans="1:12" ht="15.75" x14ac:dyDescent="0.45">
      <c r="A22" s="50" t="s">
        <v>18</v>
      </c>
      <c r="B22" s="51"/>
      <c r="C22" s="51"/>
      <c r="D22" s="51"/>
      <c r="E22" s="51"/>
      <c r="F22" s="51"/>
      <c r="G22" s="51"/>
      <c r="H22" s="51"/>
      <c r="I22" s="51"/>
      <c r="J22" s="52"/>
    </row>
    <row r="23" spans="1:12" ht="15.75" x14ac:dyDescent="0.45">
      <c r="A23" s="57" t="s">
        <v>19</v>
      </c>
      <c r="B23" s="58"/>
      <c r="C23" s="58"/>
      <c r="D23" s="58"/>
      <c r="E23" s="58"/>
      <c r="F23" s="58"/>
      <c r="G23" s="58"/>
      <c r="H23" s="58"/>
      <c r="I23" s="58"/>
      <c r="J23" s="59"/>
      <c r="K23" s="1"/>
    </row>
    <row r="24" spans="1:12" ht="15" customHeight="1" x14ac:dyDescent="0.45">
      <c r="A24" s="96" t="s">
        <v>20</v>
      </c>
      <c r="B24" s="82"/>
      <c r="C24" s="79" t="s">
        <v>21</v>
      </c>
      <c r="D24" s="81"/>
      <c r="E24" s="81"/>
      <c r="F24" s="81" t="s">
        <v>22</v>
      </c>
      <c r="G24" s="81"/>
      <c r="H24" s="82"/>
      <c r="I24" s="79" t="s">
        <v>23</v>
      </c>
      <c r="J24" s="80"/>
    </row>
    <row r="25" spans="1:12" x14ac:dyDescent="0.45">
      <c r="A25" s="83">
        <v>25000000</v>
      </c>
      <c r="B25" s="84"/>
      <c r="C25" s="76" cm="1">
        <f t="array" ref="C25">+Tabla13[Financiera
(B)]</f>
        <v>25000000</v>
      </c>
      <c r="D25" s="77"/>
      <c r="E25" s="78"/>
      <c r="F25" s="76" cm="1">
        <f t="array" ref="F25">+Tabla13[Financiera 
 (F)]</f>
        <v>7257339.1800000006</v>
      </c>
      <c r="G25" s="77"/>
      <c r="H25" s="78"/>
      <c r="I25" s="85">
        <f>+IF(F25&gt;0,F25/C25,0)</f>
        <v>0.29029356720000005</v>
      </c>
      <c r="J25" s="86"/>
    </row>
    <row r="26" spans="1:12" ht="15.75" x14ac:dyDescent="0.45">
      <c r="A26" s="57" t="s">
        <v>90</v>
      </c>
      <c r="B26" s="58"/>
      <c r="C26" s="58"/>
      <c r="D26" s="58"/>
      <c r="E26" s="58"/>
      <c r="F26" s="58"/>
      <c r="G26" s="58"/>
      <c r="H26" s="58"/>
      <c r="I26" s="58"/>
      <c r="J26" s="59"/>
      <c r="K26" s="1"/>
    </row>
    <row r="27" spans="1:12" x14ac:dyDescent="0.45">
      <c r="A27" s="5"/>
      <c r="B27"/>
      <c r="C27" s="73" t="s">
        <v>49</v>
      </c>
      <c r="D27" s="74"/>
      <c r="E27" s="73" t="s">
        <v>91</v>
      </c>
      <c r="F27" s="74"/>
      <c r="G27" s="73" t="s">
        <v>92</v>
      </c>
      <c r="H27" s="73"/>
      <c r="I27" s="73" t="s">
        <v>25</v>
      </c>
      <c r="J27" s="75"/>
    </row>
    <row r="28" spans="1:12" ht="39.4" x14ac:dyDescent="0.45">
      <c r="A28" s="10" t="s">
        <v>26</v>
      </c>
      <c r="B28" s="11" t="s">
        <v>27</v>
      </c>
      <c r="C28" s="11" t="s">
        <v>39</v>
      </c>
      <c r="D28" s="11" t="s">
        <v>40</v>
      </c>
      <c r="E28" s="11" t="s">
        <v>43</v>
      </c>
      <c r="F28" s="11" t="s">
        <v>44</v>
      </c>
      <c r="G28" s="11" t="s">
        <v>45</v>
      </c>
      <c r="H28" s="11" t="s">
        <v>46</v>
      </c>
      <c r="I28" s="11" t="s">
        <v>47</v>
      </c>
      <c r="J28" s="12" t="s">
        <v>48</v>
      </c>
      <c r="K28" s="40" t="s">
        <v>82</v>
      </c>
      <c r="L28" s="40" t="s">
        <v>83</v>
      </c>
    </row>
    <row r="29" spans="1:12" ht="78" customHeight="1" x14ac:dyDescent="0.45">
      <c r="A29" s="13" t="s">
        <v>80</v>
      </c>
      <c r="B29" s="14" t="s">
        <v>81</v>
      </c>
      <c r="C29" s="15">
        <v>100</v>
      </c>
      <c r="D29" s="16">
        <v>25000000</v>
      </c>
      <c r="E29" s="16">
        <v>25</v>
      </c>
      <c r="F29" s="16">
        <v>12500000</v>
      </c>
      <c r="G29" s="17">
        <v>15</v>
      </c>
      <c r="H29" s="16">
        <v>7257339.1800000006</v>
      </c>
      <c r="I29" s="18">
        <f>IF(G29&gt;0,G29/C29,0)</f>
        <v>0.15</v>
      </c>
      <c r="J29" s="19">
        <f>IF(H29&gt;0,H29/D29,0)</f>
        <v>0.29029356720000005</v>
      </c>
      <c r="K29" s="39">
        <f>Tabla13[[#This Row],[Física 
(E)]]/Tabla13[[#This Row],[Física
(C)]]-1</f>
        <v>-0.4</v>
      </c>
      <c r="L29" s="39">
        <f>+Tabla13[[#This Row],[Financiera 
 (F)]]/Tabla13[[#This Row],[Financiera
(D)]]-1</f>
        <v>-0.41941286559999991</v>
      </c>
    </row>
    <row r="30" spans="1:12" ht="18.75" customHeight="1" x14ac:dyDescent="0.45">
      <c r="A30" s="50" t="s">
        <v>28</v>
      </c>
      <c r="B30" s="51"/>
      <c r="C30" s="51"/>
      <c r="D30" s="51"/>
      <c r="E30" s="51"/>
      <c r="F30" s="51"/>
      <c r="G30" s="51"/>
      <c r="H30" s="51"/>
      <c r="I30" s="51"/>
      <c r="J30" s="52"/>
    </row>
    <row r="31" spans="1:12" ht="48.75" customHeight="1" x14ac:dyDescent="0.45">
      <c r="A31" s="57" t="s">
        <v>29</v>
      </c>
      <c r="B31" s="58"/>
      <c r="C31" s="58"/>
      <c r="D31" s="58"/>
      <c r="E31" s="58"/>
      <c r="F31" s="58"/>
      <c r="G31" s="58"/>
      <c r="H31" s="58"/>
      <c r="I31" s="58"/>
      <c r="J31" s="59"/>
    </row>
    <row r="32" spans="1:12" ht="64.5" customHeight="1" x14ac:dyDescent="0.45">
      <c r="A32" s="20" t="s">
        <v>30</v>
      </c>
      <c r="B32" s="94" t="str" cm="1">
        <f t="array" ref="B32">+Tabla13[Producto]</f>
        <v>7788-Operadores aéreos participan en el plan de reducción de CO2 mediante la implementación de un esquema de compensaciones de emisiones</v>
      </c>
      <c r="C32" s="94"/>
      <c r="D32" s="94"/>
      <c r="E32" s="94"/>
      <c r="F32" s="94"/>
      <c r="G32" s="94"/>
      <c r="H32" s="94"/>
      <c r="I32" s="94"/>
      <c r="J32" s="95"/>
    </row>
    <row r="33" spans="1:11" ht="90" customHeight="1" x14ac:dyDescent="0.45">
      <c r="A33" s="20" t="s">
        <v>31</v>
      </c>
      <c r="B33" s="94" t="s">
        <v>88</v>
      </c>
      <c r="C33" s="94"/>
      <c r="D33" s="94"/>
      <c r="E33" s="94"/>
      <c r="F33" s="94"/>
      <c r="G33" s="94"/>
      <c r="H33" s="94"/>
      <c r="I33" s="94"/>
      <c r="J33" s="95"/>
    </row>
    <row r="34" spans="1:11" x14ac:dyDescent="0.45">
      <c r="A34" s="20" t="s">
        <v>32</v>
      </c>
      <c r="B34" s="97" t="s">
        <v>85</v>
      </c>
      <c r="C34" s="97"/>
      <c r="D34" s="97"/>
      <c r="E34" s="97"/>
      <c r="F34" s="97"/>
      <c r="G34" s="97"/>
      <c r="H34" s="97"/>
      <c r="I34" s="97"/>
      <c r="J34" s="98"/>
    </row>
    <row r="35" spans="1:11" ht="60.5" customHeight="1" x14ac:dyDescent="0.45">
      <c r="A35" s="20" t="s">
        <v>33</v>
      </c>
      <c r="B35" s="97"/>
      <c r="C35" s="97"/>
      <c r="D35" s="97"/>
      <c r="E35" s="97"/>
      <c r="F35" s="97"/>
      <c r="G35" s="97"/>
      <c r="H35" s="97"/>
      <c r="I35" s="97"/>
      <c r="J35" s="98"/>
      <c r="K35" s="1"/>
    </row>
    <row r="36" spans="1:11" ht="27.75" customHeight="1" x14ac:dyDescent="0.45">
      <c r="A36" s="50" t="s">
        <v>34</v>
      </c>
      <c r="B36" s="51"/>
      <c r="C36" s="51"/>
      <c r="D36" s="51"/>
      <c r="E36" s="51"/>
      <c r="F36" s="51"/>
      <c r="G36" s="51"/>
      <c r="H36" s="51"/>
      <c r="I36" s="51"/>
      <c r="J36" s="52"/>
    </row>
    <row r="37" spans="1:11" ht="15.75" x14ac:dyDescent="0.45">
      <c r="A37" s="87" t="s">
        <v>35</v>
      </c>
      <c r="B37" s="88"/>
      <c r="C37" s="88"/>
      <c r="D37" s="88"/>
      <c r="E37" s="88"/>
      <c r="F37" s="88"/>
      <c r="G37" s="88"/>
      <c r="H37" s="88"/>
      <c r="I37" s="88"/>
      <c r="J37" s="89"/>
    </row>
    <row r="38" spans="1:11" ht="30.75" customHeight="1" x14ac:dyDescent="0.45">
      <c r="A38" s="90" t="s">
        <v>84</v>
      </c>
      <c r="B38" s="91"/>
      <c r="C38" s="91"/>
      <c r="D38" s="91"/>
      <c r="E38" s="91"/>
      <c r="F38" s="91"/>
      <c r="G38" s="91"/>
      <c r="H38" s="91"/>
      <c r="I38" s="91"/>
      <c r="J38" s="92"/>
    </row>
    <row r="39" spans="1:11" x14ac:dyDescent="0.45">
      <c r="A39" s="26"/>
      <c r="B39" s="26"/>
      <c r="C39" s="26"/>
      <c r="D39" s="26"/>
      <c r="E39" s="26"/>
      <c r="F39" s="26"/>
      <c r="G39" s="26"/>
      <c r="H39" s="26"/>
      <c r="I39" s="26"/>
      <c r="J39" s="26"/>
    </row>
    <row r="40" spans="1:11" x14ac:dyDescent="0.45">
      <c r="A40" s="93" t="s">
        <v>42</v>
      </c>
      <c r="B40" s="93"/>
      <c r="C40" s="93"/>
      <c r="D40" s="93"/>
      <c r="E40" s="93"/>
      <c r="F40" s="93"/>
      <c r="G40" s="93"/>
      <c r="H40" s="93"/>
      <c r="I40" s="93"/>
      <c r="J40" s="93"/>
    </row>
    <row r="42" spans="1:11" ht="14.65" thickBot="1" x14ac:dyDescent="0.5">
      <c r="A42" s="29" t="s">
        <v>51</v>
      </c>
      <c r="B42" s="30">
        <f>+A25</f>
        <v>25000000</v>
      </c>
      <c r="G42" s="42"/>
      <c r="H42" s="42"/>
      <c r="I42" s="42"/>
      <c r="J42" s="42"/>
    </row>
    <row r="43" spans="1:11" x14ac:dyDescent="0.45">
      <c r="A43" s="29" t="s">
        <v>52</v>
      </c>
      <c r="B43" s="30">
        <f>+C25</f>
        <v>25000000</v>
      </c>
      <c r="G43" s="41" t="s">
        <v>78</v>
      </c>
      <c r="H43" s="41"/>
      <c r="I43" s="41"/>
      <c r="J43" s="41"/>
    </row>
    <row r="44" spans="1:11" x14ac:dyDescent="0.45">
      <c r="A44" s="29" t="s">
        <v>54</v>
      </c>
      <c r="B44" s="30">
        <f>+F25</f>
        <v>7257339.1800000006</v>
      </c>
      <c r="G44" s="41" t="s">
        <v>55</v>
      </c>
      <c r="H44" s="41"/>
      <c r="I44" s="41"/>
      <c r="J44" s="41"/>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4:J44"/>
    <mergeCell ref="A31:J31"/>
    <mergeCell ref="B32:J32"/>
    <mergeCell ref="B33:J33"/>
    <mergeCell ref="B34:J34"/>
    <mergeCell ref="B35:J35"/>
    <mergeCell ref="A36:J36"/>
    <mergeCell ref="A37:J37"/>
    <mergeCell ref="A38:J38"/>
    <mergeCell ref="A40:J40"/>
    <mergeCell ref="G42:J42"/>
    <mergeCell ref="G43:J43"/>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10" width="12.73046875" style="6" customWidth="1"/>
    <col min="11" max="11" width="10.9296875" style="6"/>
  </cols>
  <sheetData>
    <row r="1" spans="1:11" ht="21.4" thickBot="1" x14ac:dyDescent="0.5">
      <c r="A1" s="21"/>
      <c r="B1" s="60" t="s">
        <v>59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3</v>
      </c>
      <c r="C14" s="53" t="str">
        <f>IFERROR(VLOOKUP(B14,'[1]Validacion datos'!A2:B5,2,FALSE),"")</f>
        <v>DESARROLLO PRODUCTIVO</v>
      </c>
      <c r="D14" s="53"/>
      <c r="E14" s="53"/>
      <c r="F14" s="53"/>
      <c r="G14" s="53"/>
      <c r="H14" s="53"/>
      <c r="I14" s="53"/>
      <c r="J14" s="53"/>
    </row>
    <row r="15" spans="1:11" x14ac:dyDescent="0.4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4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1" ht="15.75" x14ac:dyDescent="0.45">
      <c r="A17" s="50" t="s">
        <v>14</v>
      </c>
      <c r="B17" s="51"/>
      <c r="C17" s="51"/>
      <c r="D17" s="51"/>
      <c r="E17" s="51"/>
      <c r="F17" s="51"/>
      <c r="G17" s="51"/>
      <c r="H17" s="51"/>
      <c r="I17" s="51"/>
      <c r="J17" s="52"/>
    </row>
    <row r="18" spans="1:11" x14ac:dyDescent="0.45">
      <c r="A18" s="4" t="s">
        <v>15</v>
      </c>
      <c r="B18" s="94" t="s">
        <v>68</v>
      </c>
      <c r="C18" s="94"/>
      <c r="D18" s="94"/>
      <c r="E18" s="94"/>
      <c r="F18" s="94"/>
      <c r="G18" s="94"/>
      <c r="H18" s="94"/>
      <c r="I18" s="94"/>
      <c r="J18" s="95"/>
    </row>
    <row r="19" spans="1:11" ht="30" customHeight="1" x14ac:dyDescent="0.45">
      <c r="A19" s="9" t="s">
        <v>16</v>
      </c>
      <c r="B19" s="94" t="s">
        <v>69</v>
      </c>
      <c r="C19" s="94"/>
      <c r="D19" s="94"/>
      <c r="E19" s="94"/>
      <c r="F19" s="94"/>
      <c r="G19" s="94"/>
      <c r="H19" s="94"/>
      <c r="I19" s="94"/>
      <c r="J19" s="95"/>
    </row>
    <row r="20" spans="1:11" x14ac:dyDescent="0.45">
      <c r="A20" s="9" t="s">
        <v>17</v>
      </c>
      <c r="B20" s="94" t="s">
        <v>70</v>
      </c>
      <c r="C20" s="94"/>
      <c r="D20" s="94"/>
      <c r="E20" s="94"/>
      <c r="F20" s="94"/>
      <c r="G20" s="94"/>
      <c r="H20" s="94"/>
      <c r="I20" s="94"/>
      <c r="J20" s="95"/>
    </row>
    <row r="21" spans="1:11" ht="32.549999999999997" customHeight="1" x14ac:dyDescent="0.45">
      <c r="A21" s="9" t="s">
        <v>38</v>
      </c>
      <c r="B21" s="94" t="s">
        <v>71</v>
      </c>
      <c r="C21" s="94"/>
      <c r="D21" s="94"/>
      <c r="E21" s="94"/>
      <c r="F21" s="94"/>
      <c r="G21" s="94"/>
      <c r="H21" s="94"/>
      <c r="I21" s="94"/>
      <c r="J21" s="95"/>
      <c r="K21" s="1"/>
    </row>
    <row r="22" spans="1:11" ht="15.75" x14ac:dyDescent="0.45">
      <c r="A22" s="50" t="s">
        <v>18</v>
      </c>
      <c r="B22" s="51"/>
      <c r="C22" s="51"/>
      <c r="D22" s="51"/>
      <c r="E22" s="51"/>
      <c r="F22" s="51"/>
      <c r="G22" s="51"/>
      <c r="H22" s="51"/>
      <c r="I22" s="51"/>
      <c r="J22" s="52"/>
    </row>
    <row r="23" spans="1:11" ht="15.75" x14ac:dyDescent="0.45">
      <c r="A23" s="57" t="s">
        <v>19</v>
      </c>
      <c r="B23" s="58"/>
      <c r="C23" s="58"/>
      <c r="D23" s="58"/>
      <c r="E23" s="58"/>
      <c r="F23" s="58"/>
      <c r="G23" s="58"/>
      <c r="H23" s="58"/>
      <c r="I23" s="58"/>
      <c r="J23" s="59"/>
      <c r="K23" s="1"/>
    </row>
    <row r="24" spans="1:11" ht="15" customHeight="1" x14ac:dyDescent="0.45">
      <c r="A24" s="96" t="s">
        <v>20</v>
      </c>
      <c r="B24" s="82"/>
      <c r="C24" s="79" t="s">
        <v>21</v>
      </c>
      <c r="D24" s="81"/>
      <c r="E24" s="81"/>
      <c r="F24" s="81" t="s">
        <v>22</v>
      </c>
      <c r="G24" s="81"/>
      <c r="H24" s="82"/>
      <c r="I24" s="79" t="s">
        <v>23</v>
      </c>
      <c r="J24" s="80"/>
    </row>
    <row r="25" spans="1:11" x14ac:dyDescent="0.45">
      <c r="A25" s="83">
        <v>253456268</v>
      </c>
      <c r="B25" s="84"/>
      <c r="C25" s="76">
        <v>333372759</v>
      </c>
      <c r="D25" s="77"/>
      <c r="E25" s="78"/>
      <c r="F25" s="76">
        <v>300848693.76999998</v>
      </c>
      <c r="G25" s="77"/>
      <c r="H25" s="78"/>
      <c r="I25" s="85">
        <f>+IF(F25&gt;0,F25/C25,0)</f>
        <v>0.9024393434917698</v>
      </c>
      <c r="J25" s="86"/>
    </row>
    <row r="26" spans="1:11" ht="15.75" x14ac:dyDescent="0.45">
      <c r="A26" s="57" t="s">
        <v>24</v>
      </c>
      <c r="B26" s="58"/>
      <c r="C26" s="58"/>
      <c r="D26" s="58"/>
      <c r="E26" s="58"/>
      <c r="F26" s="58"/>
      <c r="G26" s="58"/>
      <c r="H26" s="58"/>
      <c r="I26" s="58"/>
      <c r="J26" s="59"/>
      <c r="K26" s="1"/>
    </row>
    <row r="27" spans="1:11" x14ac:dyDescent="0.45">
      <c r="A27" s="5"/>
      <c r="B27"/>
      <c r="C27" s="73" t="s">
        <v>49</v>
      </c>
      <c r="D27" s="74"/>
      <c r="E27" s="73" t="s">
        <v>57</v>
      </c>
      <c r="F27" s="74"/>
      <c r="G27" s="73" t="s">
        <v>58</v>
      </c>
      <c r="H27" s="73"/>
      <c r="I27" s="73" t="s">
        <v>25</v>
      </c>
      <c r="J27" s="75"/>
    </row>
    <row r="28" spans="1:11" ht="39.4" x14ac:dyDescent="0.45">
      <c r="A28" s="10" t="s">
        <v>26</v>
      </c>
      <c r="B28" s="11" t="s">
        <v>27</v>
      </c>
      <c r="C28" s="11" t="s">
        <v>39</v>
      </c>
      <c r="D28" s="11" t="s">
        <v>40</v>
      </c>
      <c r="E28" s="11" t="s">
        <v>43</v>
      </c>
      <c r="F28" s="11" t="s">
        <v>44</v>
      </c>
      <c r="G28" s="11" t="s">
        <v>45</v>
      </c>
      <c r="H28" s="11" t="s">
        <v>46</v>
      </c>
      <c r="I28" s="11" t="s">
        <v>47</v>
      </c>
      <c r="J28" s="12" t="s">
        <v>48</v>
      </c>
    </row>
    <row r="29" spans="1:11" ht="46.05" customHeight="1" x14ac:dyDescent="0.4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4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05" customHeight="1" x14ac:dyDescent="0.4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45">
      <c r="A32" s="50" t="s">
        <v>28</v>
      </c>
      <c r="B32" s="51"/>
      <c r="C32" s="51"/>
      <c r="D32" s="51"/>
      <c r="E32" s="51"/>
      <c r="F32" s="51"/>
      <c r="G32" s="51"/>
      <c r="H32" s="51"/>
      <c r="I32" s="51"/>
      <c r="J32" s="52"/>
    </row>
    <row r="33" spans="1:11" ht="48.75" customHeight="1" x14ac:dyDescent="0.45">
      <c r="A33" s="57" t="s">
        <v>29</v>
      </c>
      <c r="B33" s="58"/>
      <c r="C33" s="58"/>
      <c r="D33" s="58"/>
      <c r="E33" s="58"/>
      <c r="F33" s="58"/>
      <c r="G33" s="58"/>
      <c r="H33" s="58"/>
      <c r="I33" s="58"/>
      <c r="J33" s="59"/>
    </row>
    <row r="34" spans="1:11" ht="64.5" customHeight="1" x14ac:dyDescent="0.45">
      <c r="A34" s="20" t="s">
        <v>30</v>
      </c>
      <c r="B34" s="97" t="s">
        <v>50</v>
      </c>
      <c r="C34" s="97"/>
      <c r="D34" s="97"/>
      <c r="E34" s="97"/>
      <c r="F34" s="97"/>
      <c r="G34" s="97"/>
      <c r="H34" s="97"/>
      <c r="I34" s="97"/>
      <c r="J34" s="98"/>
    </row>
    <row r="35" spans="1:11" ht="90" customHeight="1" x14ac:dyDescent="0.45">
      <c r="A35" s="20" t="s">
        <v>31</v>
      </c>
      <c r="B35" s="97" t="s">
        <v>56</v>
      </c>
      <c r="C35" s="97"/>
      <c r="D35" s="97"/>
      <c r="E35" s="97"/>
      <c r="F35" s="97"/>
      <c r="G35" s="97"/>
      <c r="H35" s="97"/>
      <c r="I35" s="97"/>
      <c r="J35" s="98"/>
    </row>
    <row r="36" spans="1:11" x14ac:dyDescent="0.45">
      <c r="A36" s="20" t="s">
        <v>32</v>
      </c>
      <c r="B36" s="97" t="s">
        <v>60</v>
      </c>
      <c r="C36" s="97"/>
      <c r="D36" s="97"/>
      <c r="E36" s="97"/>
      <c r="F36" s="97"/>
      <c r="G36" s="97"/>
      <c r="H36" s="97"/>
      <c r="I36" s="97"/>
      <c r="J36" s="98"/>
    </row>
    <row r="37" spans="1:11" ht="28.5" x14ac:dyDescent="0.45">
      <c r="A37" s="20" t="s">
        <v>33</v>
      </c>
      <c r="B37" s="99" t="s">
        <v>61</v>
      </c>
      <c r="C37" s="99"/>
      <c r="D37" s="99"/>
      <c r="E37" s="99"/>
      <c r="F37" s="99"/>
      <c r="G37" s="99"/>
      <c r="H37" s="99"/>
      <c r="I37" s="99"/>
      <c r="J37" s="100"/>
      <c r="K37" s="1"/>
    </row>
    <row r="38" spans="1:11" ht="27.75" customHeight="1" x14ac:dyDescent="0.45">
      <c r="A38" s="50" t="s">
        <v>34</v>
      </c>
      <c r="B38" s="51"/>
      <c r="C38" s="51"/>
      <c r="D38" s="51"/>
      <c r="E38" s="51"/>
      <c r="F38" s="51"/>
      <c r="G38" s="51"/>
      <c r="H38" s="51"/>
      <c r="I38" s="51"/>
      <c r="J38" s="52"/>
    </row>
    <row r="39" spans="1:11" ht="15.75" x14ac:dyDescent="0.45">
      <c r="A39" s="87" t="s">
        <v>35</v>
      </c>
      <c r="B39" s="88"/>
      <c r="C39" s="88"/>
      <c r="D39" s="88"/>
      <c r="E39" s="88"/>
      <c r="F39" s="88"/>
      <c r="G39" s="88"/>
      <c r="H39" s="88"/>
      <c r="I39" s="88"/>
      <c r="J39" s="89"/>
    </row>
    <row r="40" spans="1:11" ht="30.75" customHeight="1" x14ac:dyDescent="0.45">
      <c r="A40" s="90" t="s">
        <v>41</v>
      </c>
      <c r="B40" s="91"/>
      <c r="C40" s="91"/>
      <c r="D40" s="91"/>
      <c r="E40" s="91"/>
      <c r="F40" s="91"/>
      <c r="G40" s="91"/>
      <c r="H40" s="91"/>
      <c r="I40" s="91"/>
      <c r="J40" s="92"/>
    </row>
    <row r="41" spans="1:11" x14ac:dyDescent="0.45">
      <c r="A41" s="26"/>
      <c r="B41" s="26"/>
      <c r="C41" s="26"/>
      <c r="D41" s="26"/>
      <c r="E41" s="26"/>
      <c r="F41" s="26"/>
      <c r="G41" s="26"/>
      <c r="H41" s="26"/>
      <c r="I41" s="26"/>
      <c r="J41" s="26"/>
    </row>
    <row r="42" spans="1:11" x14ac:dyDescent="0.45">
      <c r="A42" s="93" t="s">
        <v>42</v>
      </c>
      <c r="B42" s="93"/>
      <c r="C42" s="93"/>
      <c r="D42" s="93"/>
      <c r="E42" s="93"/>
      <c r="F42" s="93"/>
      <c r="G42" s="93"/>
      <c r="H42" s="93"/>
      <c r="I42" s="93"/>
      <c r="J42" s="93"/>
    </row>
    <row r="44" spans="1:11" ht="14.65" thickBot="1" x14ac:dyDescent="0.5">
      <c r="A44" s="29" t="s">
        <v>51</v>
      </c>
      <c r="B44" s="30">
        <v>253456268</v>
      </c>
      <c r="G44" s="42"/>
      <c r="H44" s="42"/>
      <c r="I44" s="42"/>
    </row>
    <row r="45" spans="1:11" x14ac:dyDescent="0.45">
      <c r="A45" s="29" t="s">
        <v>52</v>
      </c>
      <c r="B45" s="30">
        <v>333372759</v>
      </c>
      <c r="G45" s="101" t="s">
        <v>53</v>
      </c>
      <c r="H45" s="101"/>
      <c r="I45" s="101"/>
    </row>
    <row r="46" spans="1:11" x14ac:dyDescent="0.45">
      <c r="A46" s="29" t="s">
        <v>54</v>
      </c>
      <c r="B46" s="30">
        <v>321229381.91000003</v>
      </c>
      <c r="G46" s="41" t="s">
        <v>55</v>
      </c>
      <c r="H46" s="41"/>
      <c r="I46" s="41"/>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Eje 3</vt:lpstr>
      <vt:lpstr>Eje 4</vt:lpstr>
      <vt:lpstr>ejemplo</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Hansel Yoel Castillo Franco</cp:lastModifiedBy>
  <cp:lastPrinted>2023-04-14T17:23:37Z</cp:lastPrinted>
  <dcterms:created xsi:type="dcterms:W3CDTF">2021-03-22T15:50:10Z</dcterms:created>
  <dcterms:modified xsi:type="dcterms:W3CDTF">2024-03-25T18:58:17Z</dcterms:modified>
</cp:coreProperties>
</file>