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Diciembre" sheetId="3" r:id="rId1"/>
    <sheet name="Hoja1" sheetId="4" r:id="rId2"/>
    <sheet name="Hoja2" sheetId="5" r:id="rId3"/>
  </sheets>
  <definedNames>
    <definedName name="_xlnm.Print_Area" localSheetId="0">Diciembre!$A$1:$S$128</definedName>
    <definedName name="_xlnm.Print_Titles" localSheetId="0">Diciembre!$3:$4</definedName>
  </definedNames>
  <calcPr calcId="144525"/>
</workbook>
</file>

<file path=xl/sharedStrings.xml><?xml version="1.0" encoding="utf-8"?>
<sst xmlns="http://schemas.openxmlformats.org/spreadsheetml/2006/main" count="174" uniqueCount="174">
  <si>
    <t>Devengado: este término se vincula con el acto de registrar los ingresos o el egreso en el momento en que nacen como derechos u obligaciones.</t>
  </si>
  <si>
    <t>Detalle</t>
  </si>
  <si>
    <t>Presupuesto Aprobado</t>
  </si>
  <si>
    <t>Modificacion          Presupuestada</t>
  </si>
  <si>
    <t>Presupuesto Modificado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</si>
  <si>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</si>
  <si>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</si>
  <si>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</si>
  <si>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</si>
  <si>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</si>
  <si>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</si>
  <si>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</si>
  <si>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</si>
  <si>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</si>
  <si>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</si>
  <si>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</si>
  <si>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</si>
  <si>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</si>
  <si>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</si>
  <si>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</si>
  <si>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</si>
  <si>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</si>
  <si>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</si>
  <si>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</si>
  <si>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</si>
  <si>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</si>
  <si>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</si>
  <si>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</si>
  <si>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</si>
  <si>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</si>
  <si>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</si>
  <si>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</si>
  <si>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</si>
  <si>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</si>
  <si>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</si>
  <si>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</si>
  <si>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</si>
  <si>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</si>
  <si>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</si>
  <si>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</si>
  <si>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</si>
  <si>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</si>
  <si>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</si>
  <si>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</si>
  <si>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</si>
  <si>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</si>
  <si>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</si>
  <si>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</si>
  <si>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</si>
  <si>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</si>
  <si>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</si>
  <si>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</si>
  <si>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</si>
  <si>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</si>
  <si>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</si>
  <si>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</si>
  <si>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</si>
  <si>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</si>
  <si>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</si>
  <si>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</si>
  <si>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</si>
  <si>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</si>
  <si>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</si>
  <si>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</si>
  <si>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</si>
  <si>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</si>
  <si>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</si>
  <si>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</si>
  <si>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</si>
  <si>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</si>
  <si>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</si>
  <si>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</si>
  <si>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</si>
  <si>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</si>
  <si>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</si>
  <si>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</si>
  <si>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</si>
  <si>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</si>
  <si>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</si>
  <si>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</si>
  <si>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</si>
  <si>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</si>
  <si>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</si>
  <si>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</si>
  <si>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r>
      <rPr>
        <sz val="10"/>
        <color rgb="FF000000"/>
        <rFont val="Verdana"/>
        <charset val="134"/>
      </rPr>
      <t>TRANSFERENCIAS CORRIENTES A</t>
    </r>
    <r>
      <rPr>
        <sz val="10"/>
        <color theme="0"/>
        <rFont val="Verdana"/>
        <charset val="134"/>
      </rPr>
      <t xml:space="preserve"> </t>
    </r>
    <r>
      <rPr>
        <sz val="10"/>
        <color rgb="FF000000"/>
        <rFont val="Verdana"/>
        <charset val="134"/>
      </rPr>
      <t>INSTITUCIONES PÚBLICAS FINANCIERAS</t>
    </r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</si>
  <si>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</si>
  <si>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</si>
  <si>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</si>
  <si>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</si>
  <si>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</si>
  <si>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</si>
  <si>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</si>
  <si>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</si>
  <si>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</si>
  <si>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</si>
  <si>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</si>
  <si>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</si>
  <si>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</si>
  <si>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</si>
  <si>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</si>
  <si>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</si>
  <si>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</si>
  <si>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</si>
  <si>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</si>
  <si>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</si>
  <si>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</si>
  <si>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</si>
  <si>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</si>
  <si>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</si>
  <si>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</si>
  <si>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</si>
  <si>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</si>
  <si>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</si>
  <si>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</si>
  <si>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</si>
  <si>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</si>
  <si>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</si>
  <si>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</si>
  <si>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</si>
  <si>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</si>
  <si>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</si>
  <si>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</si>
  <si>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</si>
  <si>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</si>
  <si>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</si>
  <si>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</si>
  <si>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</si>
  <si>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</si>
  <si>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</si>
  <si>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</si>
  <si>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</si>
  <si>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</si>
  <si>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</si>
  <si>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</si>
  <si>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</si>
  <si>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</si>
  <si>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</si>
  <si>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</si>
  <si>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</si>
  <si>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</si>
  <si>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r>
      <rPr>
        <sz val="10"/>
        <color rgb="FF000000"/>
        <rFont val="Verdana"/>
        <charset val="134"/>
      </rPr>
      <t>ADQUISICIÓN DE TÍTULOS</t>
    </r>
    <r>
      <rPr>
        <sz val="10"/>
        <color theme="0"/>
        <rFont val="Verdana"/>
        <charset val="134"/>
      </rPr>
      <t xml:space="preserve"> </t>
    </r>
    <r>
      <rPr>
        <sz val="10"/>
        <color rgb="FF000000"/>
        <rFont val="Verdana"/>
        <charset val="134"/>
      </rPr>
      <t>VALORES REPRESENTATIVOS DE DEUDA</t>
    </r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</si>
  <si>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</si>
  <si>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</si>
  <si>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</si>
  <si>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</si>
  <si>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</si>
  <si>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</si>
  <si>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</si>
  <si>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</si>
  <si>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Total Gastos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</si>
  <si>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</si>
  <si>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</si>
  <si>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</si>
  <si>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</si>
  <si>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</si>
  <si>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</si>
  <si>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</si>
  <si>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</si>
  <si>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</si>
  <si>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</si>
  <si>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</si>
  <si>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</si>
  <si>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</si>
  <si>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</si>
  <si>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</si>
  <si>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</si>
  <si>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</si>
  <si>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</si>
  <si>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ABEL ANTONIO TAVERAS SEGURA</t>
  </si>
  <si>
    <t>JUANA BENILDA FRIAS</t>
  </si>
  <si>
    <t xml:space="preserve"> DIRECTOR FINANCIERO</t>
  </si>
  <si>
    <t xml:space="preserve"> ENCARGADA DE PRESUPUESTO</t>
  </si>
  <si>
    <t>ANNY LISBET SANTANA</t>
  </si>
  <si>
    <t>ANALISTA DE PRESUPUESTO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</si>
</sst>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(* #,##0_);_(* \(#,##0\);_(* &quot;-&quot;??_);_(@_)"/>
    <numFmt numFmtId="178" formatCode="_-* #,##0.00_-;\-* #,##0.00_-;_-* &quot;-&quot;??_-;_-@_-"/>
  </numFmts>
  <fonts count="45">
    <font>
      <sz val="11"/>
      <color theme="1"/>
      <name val="Calibri"/>
      <charset val="134"/>
      <scheme val="minor"/>
    </font>
    <font>
      <sz val="16"/>
      <color rgb="FF000000"/>
      <name val="Calibri"/>
      <charset val="134"/>
    </font>
    <font>
      <sz val="16"/>
      <color theme="1"/>
      <name val="Calibri"/>
      <charset val="134"/>
      <scheme val="minor"/>
    </font>
    <font>
      <b/>
      <sz val="16"/>
      <color rgb="FF000000"/>
      <name val="Calibri"/>
      <charset val="134"/>
    </font>
    <font>
      <b/>
      <sz val="14"/>
      <color rgb="FF000000"/>
      <name val="Verdana"/>
      <charset val="134"/>
    </font>
    <font>
      <b/>
      <sz val="12"/>
      <color rgb="FF000000"/>
      <name val="Verdana"/>
      <charset val="134"/>
    </font>
    <font>
      <b/>
      <sz val="10"/>
      <color rgb="FF000000"/>
      <name val="Verdana"/>
      <charset val="134"/>
    </font>
    <font>
      <b/>
      <sz val="11"/>
      <color rgb="FF000000"/>
      <name val="Verdana"/>
      <charset val="134"/>
    </font>
    <font>
      <sz val="12"/>
      <color rgb="FF000000"/>
      <name val="Verdana"/>
      <charset val="134"/>
    </font>
    <font>
      <b/>
      <sz val="15"/>
      <color rgb="FF000000"/>
      <name val="Verdana"/>
      <charset val="134"/>
    </font>
    <font>
      <sz val="10"/>
      <color rgb="FF000000"/>
      <name val="Verdana"/>
      <charset val="134"/>
    </font>
    <font>
      <sz val="15"/>
      <color rgb="FF000000"/>
      <name val="Verdana"/>
      <charset val="134"/>
    </font>
    <font>
      <sz val="11"/>
      <color theme="1"/>
      <name val="Verdana"/>
      <charset val="134"/>
    </font>
    <font>
      <sz val="10"/>
      <color rgb="FF000000"/>
      <name val="Calibri"/>
      <charset val="134"/>
    </font>
    <font>
      <sz val="14"/>
      <color rgb="FF000000"/>
      <name val="Verdana"/>
      <charset val="134"/>
    </font>
    <font>
      <sz val="16"/>
      <color rgb="FF000000"/>
      <name val="Verdana"/>
      <charset val="134"/>
    </font>
    <font>
      <b/>
      <sz val="20"/>
      <color rgb="FF000000"/>
      <name val="Calibri"/>
      <charset val="134"/>
      <scheme val="minor"/>
    </font>
    <font>
      <sz val="10"/>
      <color theme="1"/>
      <name val="Verdana"/>
      <charset val="134"/>
    </font>
    <font>
      <b/>
      <sz val="18"/>
      <color rgb="FF000000"/>
      <name val="Calibri"/>
      <charset val="134"/>
      <scheme val="minor"/>
    </font>
    <font>
      <sz val="48"/>
      <color theme="1"/>
      <name val="Verdana"/>
      <charset val="134"/>
    </font>
    <font>
      <b/>
      <sz val="10"/>
      <color rgb="FF000000"/>
      <name val="Calibri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134"/>
    </font>
    <font>
      <sz val="8"/>
      <color theme="1"/>
      <name val="Calibri"/>
      <charset val="134"/>
      <scheme val="minor"/>
    </font>
    <font>
      <sz val="10"/>
      <name val="Arial"/>
      <charset val="134"/>
    </font>
    <font>
      <sz val="10"/>
      <color theme="0"/>
      <name val="Verdan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1" fillId="0" borderId="0"/>
    <xf numFmtId="0" fontId="41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3" fillId="0" borderId="0"/>
    <xf numFmtId="9" fontId="43" fillId="0" borderId="0" applyFont="0" applyFill="0" applyBorder="0" applyAlignment="0" applyProtection="0"/>
  </cellStyleXfs>
  <cellXfs count="109">
    <xf numFmtId="0" fontId="0" fillId="0" borderId="0" xfId="0"/>
    <xf numFmtId="43" fontId="0" fillId="0" borderId="0" xfId="1" applyFo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1" xfId="0" applyFont="1" applyBorder="1"/>
    <xf numFmtId="0" fontId="6" fillId="0" borderId="6" xfId="0" applyFont="1" applyBorder="1" applyAlignment="1">
      <alignment horizontal="left" vertical="center" wrapText="1"/>
    </xf>
    <xf numFmtId="43" fontId="7" fillId="0" borderId="6" xfId="0" applyNumberFormat="1" applyFont="1" applyBorder="1" applyAlignment="1">
      <alignment horizontal="left" vertical="center" wrapText="1"/>
    </xf>
    <xf numFmtId="43" fontId="6" fillId="0" borderId="6" xfId="0" applyNumberFormat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/>
    </xf>
    <xf numFmtId="43" fontId="4" fillId="0" borderId="6" xfId="1" applyFont="1" applyBorder="1" applyAlignment="1">
      <alignment horizontal="right" vertical="center"/>
    </xf>
    <xf numFmtId="0" fontId="8" fillId="0" borderId="5" xfId="0" applyFont="1" applyBorder="1"/>
    <xf numFmtId="0" fontId="8" fillId="0" borderId="1" xfId="0" applyFont="1" applyBorder="1"/>
    <xf numFmtId="43" fontId="9" fillId="0" borderId="6" xfId="1" applyFont="1" applyBorder="1" applyAlignment="1">
      <alignment vertical="center"/>
    </xf>
    <xf numFmtId="43" fontId="9" fillId="0" borderId="6" xfId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10" fillId="0" borderId="6" xfId="0" applyFont="1" applyBorder="1" applyAlignment="1">
      <alignment horizontal="left" vertical="center" wrapText="1"/>
    </xf>
    <xf numFmtId="43" fontId="11" fillId="0" borderId="6" xfId="1" applyFont="1" applyBorder="1" applyAlignment="1">
      <alignment vertical="center" wrapText="1"/>
    </xf>
    <xf numFmtId="4" fontId="12" fillId="0" borderId="0" xfId="0" applyNumberFormat="1" applyFont="1"/>
    <xf numFmtId="43" fontId="11" fillId="0" borderId="6" xfId="1" applyFont="1" applyBorder="1" applyAlignment="1">
      <alignment horizontal="right" vertical="center"/>
    </xf>
    <xf numFmtId="43" fontId="9" fillId="0" borderId="6" xfId="0" applyNumberFormat="1" applyFont="1" applyBorder="1" applyAlignment="1">
      <alignment vertical="center"/>
    </xf>
    <xf numFmtId="43" fontId="9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4" fontId="12" fillId="0" borderId="0" xfId="0" applyNumberFormat="1" applyFont="1" applyAlignment="1">
      <alignment vertical="center"/>
    </xf>
    <xf numFmtId="2" fontId="11" fillId="0" borderId="6" xfId="0" applyNumberFormat="1" applyFont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177" fontId="11" fillId="0" borderId="6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3" fillId="0" borderId="0" xfId="0" applyFont="1"/>
    <xf numFmtId="177" fontId="13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43" fontId="11" fillId="0" borderId="6" xfId="1" applyFont="1" applyBorder="1" applyAlignment="1">
      <alignment vertical="center"/>
    </xf>
    <xf numFmtId="43" fontId="0" fillId="0" borderId="0" xfId="0" applyNumberFormat="1"/>
    <xf numFmtId="0" fontId="13" fillId="0" borderId="0" xfId="57" applyFont="1" applyAlignment="1">
      <alignment horizontal="left" wrapText="1"/>
    </xf>
    <xf numFmtId="0" fontId="1" fillId="0" borderId="0" xfId="57" applyFont="1" applyAlignment="1">
      <alignment horizontal="left" wrapText="1"/>
    </xf>
    <xf numFmtId="43" fontId="1" fillId="0" borderId="0" xfId="0" applyNumberFormat="1" applyFont="1"/>
    <xf numFmtId="9" fontId="1" fillId="0" borderId="0" xfId="0" applyNumberFormat="1" applyFont="1"/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3" fontId="9" fillId="0" borderId="6" xfId="1" applyFont="1" applyBorder="1" applyAlignment="1">
      <alignment vertical="center" wrapText="1"/>
    </xf>
    <xf numFmtId="43" fontId="14" fillId="0" borderId="6" xfId="1" applyFont="1" applyBorder="1" applyAlignment="1">
      <alignment horizontal="right" vertical="center"/>
    </xf>
    <xf numFmtId="43" fontId="14" fillId="0" borderId="6" xfId="1" applyFont="1" applyBorder="1" applyAlignment="1">
      <alignment vertical="center" wrapText="1"/>
    </xf>
    <xf numFmtId="2" fontId="4" fillId="0" borderId="6" xfId="1" applyNumberFormat="1" applyFont="1" applyBorder="1" applyAlignment="1">
      <alignment vertical="center" wrapText="1"/>
    </xf>
    <xf numFmtId="2" fontId="4" fillId="0" borderId="6" xfId="1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0" fontId="10" fillId="0" borderId="5" xfId="0" applyFont="1" applyBorder="1"/>
    <xf numFmtId="0" fontId="10" fillId="0" borderId="1" xfId="0" applyFont="1" applyBorder="1"/>
    <xf numFmtId="2" fontId="14" fillId="0" borderId="6" xfId="0" applyNumberFormat="1" applyFont="1" applyBorder="1" applyAlignment="1">
      <alignment vertical="center"/>
    </xf>
    <xf numFmtId="177" fontId="14" fillId="0" borderId="6" xfId="0" applyNumberFormat="1" applyFont="1" applyBorder="1" applyAlignment="1">
      <alignment horizontal="right" vertical="center"/>
    </xf>
    <xf numFmtId="0" fontId="4" fillId="3" borderId="6" xfId="0" applyFont="1" applyFill="1" applyBorder="1" applyAlignment="1">
      <alignment horizontal="left" vertical="center" wrapText="1"/>
    </xf>
    <xf numFmtId="43" fontId="4" fillId="3" borderId="6" xfId="1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right" vertical="center" wrapText="1"/>
    </xf>
    <xf numFmtId="0" fontId="10" fillId="0" borderId="5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3" fontId="4" fillId="0" borderId="6" xfId="1" applyFont="1" applyFill="1" applyBorder="1" applyAlignment="1">
      <alignment horizontal="center" vertical="center" wrapText="1"/>
    </xf>
    <xf numFmtId="43" fontId="4" fillId="0" borderId="6" xfId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6" fillId="0" borderId="6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10" fillId="0" borderId="4" xfId="0" applyFont="1" applyBorder="1" applyAlignment="1">
      <alignment horizontal="left" wrapText="1"/>
    </xf>
    <xf numFmtId="0" fontId="5" fillId="2" borderId="4" xfId="0" applyFont="1" applyFill="1" applyBorder="1" applyAlignment="1">
      <alignment horizontal="left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43" fontId="15" fillId="0" borderId="0" xfId="0" applyNumberFormat="1" applyFont="1"/>
    <xf numFmtId="178" fontId="15" fillId="0" borderId="0" xfId="0" applyNumberFormat="1" applyFont="1"/>
    <xf numFmtId="0" fontId="10" fillId="0" borderId="0" xfId="0" applyFont="1"/>
    <xf numFmtId="0" fontId="6" fillId="0" borderId="0" xfId="57" applyFont="1" applyAlignment="1">
      <alignment vertical="center" wrapText="1"/>
    </xf>
    <xf numFmtId="43" fontId="6" fillId="0" borderId="0" xfId="1" applyFont="1" applyAlignment="1">
      <alignment vertical="center" wrapText="1"/>
    </xf>
    <xf numFmtId="43" fontId="6" fillId="0" borderId="0" xfId="1" applyFont="1" applyBorder="1" applyAlignment="1">
      <alignment vertical="center" wrapText="1"/>
    </xf>
    <xf numFmtId="43" fontId="10" fillId="0" borderId="0" xfId="0" applyNumberFormat="1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wrapText="1"/>
    </xf>
    <xf numFmtId="4" fontId="10" fillId="0" borderId="0" xfId="0" applyNumberFormat="1" applyFont="1"/>
    <xf numFmtId="0" fontId="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3" fontId="14" fillId="0" borderId="6" xfId="1" applyFont="1" applyBorder="1" applyAlignment="1">
      <alignment vertical="center"/>
    </xf>
    <xf numFmtId="0" fontId="20" fillId="0" borderId="0" xfId="57" applyFont="1" applyAlignment="1">
      <alignment horizontal="center" vertical="center" wrapText="1"/>
    </xf>
    <xf numFmtId="43" fontId="10" fillId="0" borderId="0" xfId="1" applyFont="1" applyBorder="1" applyAlignment="1">
      <alignment vertical="center"/>
    </xf>
    <xf numFmtId="0" fontId="12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43" fontId="13" fillId="0" borderId="0" xfId="1" applyFont="1" applyBorder="1" applyAlignment="1">
      <alignment vertical="center"/>
    </xf>
  </cellXfs>
  <cellStyles count="65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Millares 2" xfId="49"/>
    <cellStyle name="Millares 2 2" xfId="50"/>
    <cellStyle name="Millares 2 2 2" xfId="51"/>
    <cellStyle name="Millares 2 2 2 2" xfId="52"/>
    <cellStyle name="Millares 3" xfId="53"/>
    <cellStyle name="Millares 3 2" xfId="54"/>
    <cellStyle name="Millares 4" xfId="55"/>
    <cellStyle name="Millares 5" xfId="56"/>
    <cellStyle name="Normal 2" xfId="57"/>
    <cellStyle name="Normal 2 2" xfId="58"/>
    <cellStyle name="Normal 2 2 2" xfId="59"/>
    <cellStyle name="Normal 2 3" xfId="60"/>
    <cellStyle name="Normal 3" xfId="61"/>
    <cellStyle name="Normal 4" xfId="62"/>
    <cellStyle name="Normal 5" xfId="63"/>
    <cellStyle name="Porcentaje 2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1142999</xdr:colOff>
      <xdr:row>0</xdr:row>
      <xdr:rowOff>95865</xdr:rowOff>
    </xdr:from>
    <xdr:ext cx="5123330" cy="1181764"/>
    <xdr:sp>
      <xdr:nvSpPr>
        <xdr:cNvPr id="2" name="1 CuadroTexto"/>
        <xdr:cNvSpPr txBox="1"/>
      </xdr:nvSpPr>
      <xdr:spPr>
        <a:xfrm>
          <a:off x="4849495" y="95250"/>
          <a:ext cx="5123815" cy="1182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14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  <a:endParaRPr lang="es-DO" sz="1400" b="1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  <a:endParaRPr lang="es-DO" sz="1400" b="1">
            <a:latin typeface="Verdana" panose="020B0604030504040204" pitchFamily="34" charset="0"/>
            <a:ea typeface="Verdana" panose="020B060403050404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14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2023</a:t>
          </a:r>
          <a:endParaRPr lang="es-DO" sz="14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01/01/2023 al 31/12/202</a:t>
          </a:r>
          <a:r>
            <a:rPr lang="es-ES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3</a:t>
          </a:r>
          <a:endParaRPr lang="es-ES" sz="14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en</a:t>
          </a:r>
          <a:r>
            <a:rPr lang="es-DO" sz="1200" b="1">
              <a:latin typeface="Verdana" panose="020B0604030504040204" pitchFamily="34" charset="0"/>
              <a:ea typeface="Verdana" panose="020B0604030504040204" pitchFamily="34" charset="0"/>
            </a:rPr>
            <a:t> RD$</a:t>
          </a:r>
          <a:endParaRPr lang="es-DO" sz="1200" b="1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oneCellAnchor>
  <xdr:oneCellAnchor>
    <xdr:from>
      <xdr:col>2</xdr:col>
      <xdr:colOff>1760780</xdr:colOff>
      <xdr:row>118</xdr:row>
      <xdr:rowOff>255270</xdr:rowOff>
    </xdr:from>
    <xdr:ext cx="242631" cy="405432"/>
    <xdr:sp>
      <xdr:nvSpPr>
        <xdr:cNvPr id="3" name="2 CuadroTexto"/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  <a:endParaRPr lang="es-DO" sz="2000" b="1"/>
        </a:p>
      </xdr:txBody>
    </xdr:sp>
    <xdr:clientData/>
  </xdr:oneCellAnchor>
  <xdr:oneCellAnchor>
    <xdr:from>
      <xdr:col>6</xdr:col>
      <xdr:colOff>1028700</xdr:colOff>
      <xdr:row>130</xdr:row>
      <xdr:rowOff>0</xdr:rowOff>
    </xdr:from>
    <xdr:ext cx="3638550" cy="1219200"/>
    <xdr:sp>
      <xdr:nvSpPr>
        <xdr:cNvPr id="4" name="3 CuadroTexto"/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  <a:endParaRPr lang="es-DO" sz="6600" b="1"/>
        </a:p>
      </xdr:txBody>
    </xdr:sp>
    <xdr:clientData/>
  </xdr:oneCellAnchor>
  <xdr:oneCellAnchor>
    <xdr:from>
      <xdr:col>24</xdr:col>
      <xdr:colOff>176024</xdr:colOff>
      <xdr:row>118</xdr:row>
      <xdr:rowOff>118782</xdr:rowOff>
    </xdr:from>
    <xdr:ext cx="184731" cy="280205"/>
    <xdr:sp>
      <xdr:nvSpPr>
        <xdr:cNvPr id="5" name="4 CuadroTexto"/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380365</xdr:colOff>
      <xdr:row>127</xdr:row>
      <xdr:rowOff>120650</xdr:rowOff>
    </xdr:from>
    <xdr:ext cx="20607655" cy="2823210"/>
    <xdr:sp>
      <xdr:nvSpPr>
        <xdr:cNvPr id="6" name="5 CuadroTexto"/>
        <xdr:cNvSpPr txBox="1"/>
      </xdr:nvSpPr>
      <xdr:spPr>
        <a:xfrm>
          <a:off x="847090" y="40123110"/>
          <a:ext cx="20607655" cy="282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2800" b="1">
            <a:latin typeface="Calibri" panose="020F0502020204030204" pitchFamily="34" charset="0"/>
          </a:endParaRPr>
        </a:p>
        <a:p>
          <a:r>
            <a:rPr lang="es-DO" sz="2800" b="1">
              <a:latin typeface="Calibri" panose="020F0502020204030204" pitchFamily="34" charset="0"/>
            </a:rPr>
            <a:t>Notas:</a:t>
          </a:r>
          <a:endParaRPr lang="es-DO" sz="2800" b="1">
            <a:latin typeface="Calibri" panose="020F050202020403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Dentro de la Partida Presupuestaria 2.6.5  Maquinarias, Otros Equipos y Herramientas; la cuenta Equipos de Comunicaciones y Señalamiento tiene una ejecución en el mes de</a:t>
          </a:r>
          <a:r>
            <a:rPr lang="es-MX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 Diciembre de RD</a:t>
          </a: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$</a:t>
          </a:r>
          <a:r>
            <a:rPr lang="es-MX" alt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2,668,502.42</a:t>
          </a: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. </a:t>
          </a:r>
          <a:r>
            <a:rPr lang="es-DO" sz="2800" b="1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rPr>
            <a:t>Las informaciones provienen de un corte preliminar  teniendo como fuente el Mayor General</a:t>
          </a:r>
          <a:r>
            <a:rPr lang="es-ES" sz="2800" b="1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rPr>
            <a:t> </a:t>
          </a:r>
          <a:r>
            <a:rPr lang="es-DO" sz="2800" b="1" baseline="0">
              <a:latin typeface="Calibri" panose="020F0502020204030204" pitchFamily="34" charset="0"/>
            </a:rPr>
            <a:t>remitido por el Departamento de Contabilidad el  último día de cada mes.</a:t>
          </a:r>
          <a:endParaRPr lang="es-DO" sz="2800" b="1" baseline="0">
            <a:latin typeface="Calibri" panose="020F050202020403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s-DO" sz="2800" b="1" baseline="0">
            <a:latin typeface="Calibri" panose="020F050202020403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s-DO" sz="2800" b="1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950" y="86995"/>
          <a:ext cx="2696210" cy="107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A152"/>
  <sheetViews>
    <sheetView showGridLines="0" tabSelected="1" view="pageBreakPreview" zoomScale="55" zoomScaleNormal="85" topLeftCell="A120" workbookViewId="0">
      <selection activeCell="I130" sqref="I130"/>
    </sheetView>
  </sheetViews>
  <sheetFormatPr defaultColWidth="11.4285714285714" defaultRowHeight="21"/>
  <cols>
    <col min="1" max="1" width="7" style="3" customWidth="1"/>
    <col min="2" max="2" width="7.85714285714286" style="3" customWidth="1"/>
    <col min="3" max="3" width="40.7428571428571" style="4" customWidth="1"/>
    <col min="4" max="4" width="32.7142857142857" style="3" customWidth="1"/>
    <col min="5" max="5" width="33.8571428571429" style="3" customWidth="1"/>
    <col min="6" max="6" width="35.1428571428571" style="3" customWidth="1"/>
    <col min="7" max="7" width="29.8571428571429" style="3" customWidth="1"/>
    <col min="8" max="8" width="30.3904761904762" style="3" customWidth="1"/>
    <col min="9" max="9" width="30.9047619047619" style="3" customWidth="1"/>
    <col min="10" max="10" width="29.8666666666667" style="3" customWidth="1"/>
    <col min="11" max="11" width="28.5714285714286" style="3" customWidth="1"/>
    <col min="12" max="12" width="34.2761904761905" style="3" customWidth="1"/>
    <col min="13" max="13" width="28.5714285714286" style="3" customWidth="1"/>
    <col min="14" max="14" width="29.8666666666667" style="3" customWidth="1"/>
    <col min="15" max="15" width="30.8952380952381" style="3" customWidth="1"/>
    <col min="16" max="16" width="30.9047619047619" style="3" customWidth="1"/>
    <col min="17" max="17" width="30.1238095238095" style="5" customWidth="1"/>
    <col min="18" max="18" width="31.6857142857143" style="2" customWidth="1"/>
    <col min="19" max="19" width="40" style="2" customWidth="1"/>
    <col min="20" max="20" width="22.8571428571429" style="2" customWidth="1"/>
    <col min="21" max="21" width="17.2857142857143" style="2" customWidth="1"/>
    <col min="22" max="22" width="14.8571428571429" style="2" customWidth="1"/>
    <col min="23" max="24" width="5.85714285714286" style="2" customWidth="1"/>
    <col min="25" max="26" width="7.42857142857143" style="2" customWidth="1"/>
    <col min="27" max="27" width="21" style="2" customWidth="1"/>
    <col min="28" max="37" width="7.42857142857143" style="2" customWidth="1"/>
    <col min="38" max="48" width="11.4285714285714" style="2"/>
    <col min="49" max="16384" width="11.4285714285714" style="3"/>
  </cols>
  <sheetData>
    <row r="1" ht="72" customHeight="1" spans="12:39">
      <c r="L1" s="35" t="s">
        <v>0</v>
      </c>
      <c r="M1" s="36"/>
      <c r="N1" s="36"/>
      <c r="O1" s="37"/>
      <c r="Q1" s="3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</row>
    <row r="2" ht="33" customHeight="1" spans="3:18">
      <c r="C2" s="6"/>
      <c r="D2" s="7"/>
      <c r="E2" s="7"/>
      <c r="F2" s="7"/>
      <c r="G2" s="7"/>
      <c r="H2" s="7"/>
      <c r="I2" s="7"/>
      <c r="J2" s="7"/>
      <c r="K2" s="7"/>
      <c r="L2" s="38"/>
      <c r="M2" s="38"/>
      <c r="N2" s="38"/>
      <c r="O2" s="38"/>
      <c r="P2" s="38"/>
      <c r="Q2" s="38"/>
      <c r="R2" s="41"/>
    </row>
    <row r="3" ht="34.5" customHeight="1" spans="1:49">
      <c r="A3" s="8" t="s">
        <v>1</v>
      </c>
      <c r="B3" s="8"/>
      <c r="C3" s="8"/>
      <c r="D3" s="9" t="s">
        <v>2</v>
      </c>
      <c r="E3" s="9" t="s">
        <v>3</v>
      </c>
      <c r="F3" s="9" t="s">
        <v>4</v>
      </c>
      <c r="G3" s="8" t="s">
        <v>5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AW3" s="2"/>
    </row>
    <row r="4" s="2" customFormat="1" ht="46.5" customHeight="1" spans="1:35">
      <c r="A4" s="8"/>
      <c r="B4" s="8"/>
      <c r="C4" s="8"/>
      <c r="D4" s="10"/>
      <c r="E4" s="10"/>
      <c r="F4" s="10"/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39" t="s">
        <v>12</v>
      </c>
      <c r="N4" s="39" t="s">
        <v>13</v>
      </c>
      <c r="O4" s="39" t="s">
        <v>14</v>
      </c>
      <c r="P4" s="39" t="s">
        <v>15</v>
      </c>
      <c r="Q4" s="39" t="s">
        <v>16</v>
      </c>
      <c r="R4" s="39" t="s">
        <v>17</v>
      </c>
      <c r="S4" s="8" t="s">
        <v>18</v>
      </c>
      <c r="T4"/>
      <c r="U4"/>
      <c r="V4"/>
      <c r="AH4" s="49"/>
      <c r="AI4" s="49"/>
    </row>
    <row r="5" spans="1:53">
      <c r="A5" s="11" t="s">
        <v>19</v>
      </c>
      <c r="B5" s="12"/>
      <c r="C5" s="13" t="s">
        <v>20</v>
      </c>
      <c r="D5" s="14"/>
      <c r="E5" s="14"/>
      <c r="F5" s="14"/>
      <c r="G5" s="14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4"/>
      <c r="T5"/>
      <c r="U5"/>
      <c r="V5"/>
      <c r="W5" s="42"/>
      <c r="Z5" s="49"/>
      <c r="AA5" s="49"/>
      <c r="AB5" s="49"/>
      <c r="AC5" s="49"/>
      <c r="AD5" s="49"/>
      <c r="AE5" s="49"/>
      <c r="AF5" s="49"/>
      <c r="AG5" s="49"/>
      <c r="AH5" s="49"/>
      <c r="AI5" s="49"/>
      <c r="AW5" s="2"/>
      <c r="AX5" s="2"/>
      <c r="AY5" s="2"/>
      <c r="AZ5" s="2"/>
      <c r="BA5" s="2"/>
    </row>
    <row r="6" spans="1:53">
      <c r="A6" s="11" t="s">
        <v>21</v>
      </c>
      <c r="B6" s="12"/>
      <c r="C6" s="13" t="s">
        <v>22</v>
      </c>
      <c r="D6" s="16">
        <f>+D8+D9+D10+D11+D12</f>
        <v>4084214033</v>
      </c>
      <c r="E6" s="16">
        <f>+E8+E9+E10+E11+E12</f>
        <v>79300000</v>
      </c>
      <c r="F6" s="16">
        <f>+F8+F9+F10+F11+F12</f>
        <v>4163514033</v>
      </c>
      <c r="G6" s="16">
        <f>+G8+G9+G10+G11+G12</f>
        <v>202130551.66</v>
      </c>
      <c r="H6" s="17">
        <f t="shared" ref="H6:O6" si="0">H8+H9+H10+H11+H12</f>
        <v>217451546.34</v>
      </c>
      <c r="I6" s="17">
        <f t="shared" si="0"/>
        <v>232232560.4</v>
      </c>
      <c r="J6" s="17">
        <f t="shared" si="0"/>
        <v>259448358.96</v>
      </c>
      <c r="K6" s="17">
        <f t="shared" si="0"/>
        <v>267984986.28</v>
      </c>
      <c r="L6" s="17">
        <f t="shared" si="0"/>
        <v>224245253.74</v>
      </c>
      <c r="M6" s="21">
        <f t="shared" si="0"/>
        <v>358868446.56</v>
      </c>
      <c r="N6" s="21">
        <f t="shared" si="0"/>
        <v>234419174.77</v>
      </c>
      <c r="O6" s="21">
        <f t="shared" si="0"/>
        <v>234418333.96</v>
      </c>
      <c r="P6" s="21">
        <f t="shared" ref="P6:Q6" si="1">P8+P9+P10+P11+P12</f>
        <v>387069834.94</v>
      </c>
      <c r="Q6" s="21">
        <f t="shared" si="1"/>
        <v>239508602.35</v>
      </c>
      <c r="R6" s="21">
        <f t="shared" ref="R6" si="2">R8+R9+R10+R11+R12</f>
        <v>876547189.31</v>
      </c>
      <c r="S6" s="16">
        <f>SUM(G6:R6)</f>
        <v>3734324839.27</v>
      </c>
      <c r="T6"/>
      <c r="U6"/>
      <c r="V6"/>
      <c r="W6" s="43"/>
      <c r="X6" s="44"/>
      <c r="Z6" s="50"/>
      <c r="AW6" s="2"/>
      <c r="AX6" s="2"/>
      <c r="AY6" s="2"/>
      <c r="AZ6" s="2"/>
      <c r="BA6" s="2"/>
    </row>
    <row r="7" spans="1:53">
      <c r="A7" s="18"/>
      <c r="B7" s="19"/>
      <c r="C7" s="13"/>
      <c r="D7" s="20"/>
      <c r="E7" s="20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0"/>
      <c r="T7"/>
      <c r="U7"/>
      <c r="V7"/>
      <c r="W7" s="43"/>
      <c r="X7" s="44"/>
      <c r="Z7" s="50"/>
      <c r="AW7" s="2"/>
      <c r="AX7" s="2"/>
      <c r="AY7" s="2"/>
      <c r="AZ7" s="2"/>
      <c r="BA7" s="2"/>
    </row>
    <row r="8" spans="1:53">
      <c r="A8" s="18"/>
      <c r="B8" s="22" t="s">
        <v>23</v>
      </c>
      <c r="C8" s="23" t="s">
        <v>24</v>
      </c>
      <c r="D8" s="24">
        <v>2702820433</v>
      </c>
      <c r="E8" s="25">
        <v>-308700000</v>
      </c>
      <c r="F8" s="24">
        <f t="shared" ref="F8:F12" si="3">+D8+E8</f>
        <v>2394120433</v>
      </c>
      <c r="G8" s="26">
        <v>155734547.03</v>
      </c>
      <c r="H8" s="26">
        <v>159777716.11</v>
      </c>
      <c r="I8" s="26">
        <v>165142738.08</v>
      </c>
      <c r="J8" s="26">
        <v>159250137.45</v>
      </c>
      <c r="K8" s="26">
        <v>165369075.74</v>
      </c>
      <c r="L8" s="26">
        <v>162631875.24</v>
      </c>
      <c r="M8" s="26">
        <v>163868851.98</v>
      </c>
      <c r="N8" s="26">
        <v>164264862.36</v>
      </c>
      <c r="O8" s="26">
        <v>167760670.38</v>
      </c>
      <c r="P8" s="26">
        <v>164965784.31</v>
      </c>
      <c r="Q8" s="26">
        <v>169375633.47</v>
      </c>
      <c r="R8" s="26">
        <v>339207217.78</v>
      </c>
      <c r="S8" s="45">
        <f>SUM(G8:R8)</f>
        <v>2137349109.93</v>
      </c>
      <c r="T8"/>
      <c r="U8"/>
      <c r="V8"/>
      <c r="W8" s="43"/>
      <c r="X8" s="44"/>
      <c r="AW8" s="2"/>
      <c r="AX8" s="2"/>
      <c r="AY8" s="2"/>
      <c r="AZ8" s="2"/>
      <c r="BA8" s="2"/>
    </row>
    <row r="9" spans="1:53">
      <c r="A9" s="18"/>
      <c r="B9" s="22" t="s">
        <v>25</v>
      </c>
      <c r="C9" s="23" t="s">
        <v>26</v>
      </c>
      <c r="D9" s="24">
        <f>765666189-109441254</f>
        <v>656224935</v>
      </c>
      <c r="E9" s="25">
        <v>-28000000</v>
      </c>
      <c r="F9" s="24">
        <f t="shared" si="3"/>
        <v>628224935</v>
      </c>
      <c r="G9" s="26">
        <v>20761171.48</v>
      </c>
      <c r="H9" s="26">
        <v>23320169.43</v>
      </c>
      <c r="I9" s="26">
        <v>29386385.01</v>
      </c>
      <c r="J9" s="26">
        <v>24381039.8</v>
      </c>
      <c r="K9" s="26">
        <v>23905443.72</v>
      </c>
      <c r="L9" s="26">
        <v>24410685.01</v>
      </c>
      <c r="M9" s="26">
        <v>159528198.56</v>
      </c>
      <c r="N9" s="26">
        <v>25126224.84</v>
      </c>
      <c r="O9" s="26">
        <v>26787906.39</v>
      </c>
      <c r="P9" s="26">
        <v>185563821.29</v>
      </c>
      <c r="Q9" s="26">
        <v>26380924.43</v>
      </c>
      <c r="R9" s="26">
        <v>25298997.9</v>
      </c>
      <c r="S9" s="45">
        <f>SUM(G9:R9)</f>
        <v>594850967.86</v>
      </c>
      <c r="T9"/>
      <c r="U9"/>
      <c r="V9"/>
      <c r="W9" s="43"/>
      <c r="X9" s="44"/>
      <c r="AW9" s="2"/>
      <c r="AX9" s="2"/>
      <c r="AY9" s="2"/>
      <c r="AZ9" s="2"/>
      <c r="BA9" s="2"/>
    </row>
    <row r="10" spans="1:53">
      <c r="A10" s="18"/>
      <c r="B10" s="22" t="s">
        <v>27</v>
      </c>
      <c r="C10" s="23" t="s">
        <v>28</v>
      </c>
      <c r="D10" s="24">
        <v>0</v>
      </c>
      <c r="E10" s="24">
        <v>0</v>
      </c>
      <c r="F10" s="24">
        <f t="shared" si="3"/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45">
        <f t="shared" ref="S10:S12" si="4">SUM(G10:R10)</f>
        <v>0</v>
      </c>
      <c r="T10"/>
      <c r="U10"/>
      <c r="V10"/>
      <c r="W10" s="43"/>
      <c r="X10" s="44"/>
      <c r="AW10" s="2"/>
      <c r="AX10" s="2"/>
      <c r="AY10" s="2"/>
      <c r="AZ10" s="2"/>
      <c r="BA10" s="2"/>
    </row>
    <row r="11" spans="1:53">
      <c r="A11" s="18"/>
      <c r="B11" s="22" t="s">
        <v>29</v>
      </c>
      <c r="C11" s="23" t="s">
        <v>30</v>
      </c>
      <c r="D11" s="24">
        <v>438703637</v>
      </c>
      <c r="E11" s="25">
        <v>412000000</v>
      </c>
      <c r="F11" s="24">
        <f t="shared" si="3"/>
        <v>850703637</v>
      </c>
      <c r="G11" s="26">
        <v>3818352.5</v>
      </c>
      <c r="H11" s="26">
        <v>11640786.32</v>
      </c>
      <c r="I11" s="26">
        <v>14749210</v>
      </c>
      <c r="J11" s="26">
        <v>52185172.95</v>
      </c>
      <c r="K11" s="26">
        <v>55250265.05</v>
      </c>
      <c r="L11" s="26">
        <v>13853002.5</v>
      </c>
      <c r="M11" s="26">
        <v>12063960</v>
      </c>
      <c r="N11" s="26">
        <v>21519334</v>
      </c>
      <c r="O11" s="26">
        <v>16179872.96</v>
      </c>
      <c r="P11" s="26">
        <v>12909398</v>
      </c>
      <c r="Q11" s="26">
        <v>19497658.32</v>
      </c>
      <c r="R11" s="26">
        <v>487576235.17</v>
      </c>
      <c r="S11" s="45">
        <f t="shared" si="4"/>
        <v>721243247.77</v>
      </c>
      <c r="T11"/>
      <c r="U11"/>
      <c r="V11"/>
      <c r="W11" s="43"/>
      <c r="X11" s="44"/>
      <c r="AW11" s="2"/>
      <c r="AX11" s="2"/>
      <c r="AY11" s="2"/>
      <c r="AZ11" s="2"/>
      <c r="BA11" s="2"/>
    </row>
    <row r="12" ht="25.5" spans="1:53">
      <c r="A12" s="18"/>
      <c r="B12" s="22" t="s">
        <v>31</v>
      </c>
      <c r="C12" s="23" t="s">
        <v>32</v>
      </c>
      <c r="D12" s="24">
        <v>286465028</v>
      </c>
      <c r="E12" s="24">
        <v>4000000</v>
      </c>
      <c r="F12" s="24">
        <f t="shared" si="3"/>
        <v>290465028</v>
      </c>
      <c r="G12" s="26">
        <v>21816480.65</v>
      </c>
      <c r="H12" s="26">
        <v>22712874.48</v>
      </c>
      <c r="I12" s="26">
        <v>22954227.31</v>
      </c>
      <c r="J12" s="26">
        <v>23632008.76</v>
      </c>
      <c r="K12" s="26">
        <v>23460201.77</v>
      </c>
      <c r="L12" s="26">
        <v>23349690.99</v>
      </c>
      <c r="M12" s="26">
        <v>23407436.02</v>
      </c>
      <c r="N12" s="26">
        <v>23508753.57</v>
      </c>
      <c r="O12" s="26">
        <v>23689884.23</v>
      </c>
      <c r="P12" s="26">
        <v>23630831.34</v>
      </c>
      <c r="Q12" s="26">
        <v>24254386.13</v>
      </c>
      <c r="R12" s="26">
        <v>24464738.46</v>
      </c>
      <c r="S12" s="45">
        <f t="shared" si="4"/>
        <v>280881513.71</v>
      </c>
      <c r="T12"/>
      <c r="U12"/>
      <c r="V12"/>
      <c r="W12" s="43"/>
      <c r="X12" s="44"/>
      <c r="AW12" s="2"/>
      <c r="AX12" s="2"/>
      <c r="AY12" s="2"/>
      <c r="AZ12" s="2"/>
      <c r="BA12" s="2"/>
    </row>
    <row r="13" spans="1:53">
      <c r="A13" s="18"/>
      <c r="B13" s="19"/>
      <c r="C13" s="23"/>
      <c r="D13" s="24"/>
      <c r="E13" s="24"/>
      <c r="F13" s="24"/>
      <c r="G13" s="24">
        <v>0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45">
        <f>+G13+H13+I13+J13+K13+L13+M13+N13+O13+T13+U13+V13+P13+Q13</f>
        <v>0</v>
      </c>
      <c r="T13"/>
      <c r="U13"/>
      <c r="V13"/>
      <c r="W13" s="43"/>
      <c r="X13" s="44"/>
      <c r="AW13" s="2"/>
      <c r="AX13" s="2"/>
      <c r="AY13" s="2"/>
      <c r="AZ13" s="2"/>
      <c r="BA13" s="2"/>
    </row>
    <row r="14" spans="1:53">
      <c r="A14" s="11" t="s">
        <v>33</v>
      </c>
      <c r="B14" s="19"/>
      <c r="C14" s="13" t="s">
        <v>34</v>
      </c>
      <c r="D14" s="27">
        <f>+D16+D17+D18+D19+D20+D21+D22+D23+D24</f>
        <v>759164052</v>
      </c>
      <c r="E14" s="27">
        <f>+E16+E17+E18+E19+E20+E21+E22+E23+E24</f>
        <v>164950000</v>
      </c>
      <c r="F14" s="27">
        <f>+F16+F17+F18+F19+F20+F21+F22+F23+F24</f>
        <v>924114052</v>
      </c>
      <c r="G14" s="27">
        <f>+G16+G17+G18+G19+G20+G21+G22+G23+G24</f>
        <v>31657194.34</v>
      </c>
      <c r="H14" s="28">
        <f t="shared" ref="H14:O14" si="5">H16+H17+H18+H19+H20+H21+H22+H23+H24</f>
        <v>46734761.22</v>
      </c>
      <c r="I14" s="28">
        <f t="shared" si="5"/>
        <v>54249846.02</v>
      </c>
      <c r="J14" s="28">
        <f t="shared" si="5"/>
        <v>43585970.68</v>
      </c>
      <c r="K14" s="28">
        <f t="shared" si="5"/>
        <v>53637328.89</v>
      </c>
      <c r="L14" s="28">
        <f t="shared" si="5"/>
        <v>45286159.96</v>
      </c>
      <c r="M14" s="28">
        <f t="shared" si="5"/>
        <v>45889577.85</v>
      </c>
      <c r="N14" s="28">
        <f t="shared" si="5"/>
        <v>44196991.63</v>
      </c>
      <c r="O14" s="28">
        <f t="shared" si="5"/>
        <v>66401172.58</v>
      </c>
      <c r="P14" s="28">
        <f t="shared" ref="P14:Q14" si="6">P16+P17+P18+P19+P20+P21+P22+P23+P24</f>
        <v>60514245.95</v>
      </c>
      <c r="Q14" s="28">
        <f t="shared" si="6"/>
        <v>48744906.64</v>
      </c>
      <c r="R14" s="28">
        <f t="shared" ref="R14" si="7">R16+R17+R18+R19+R20+R21+R22+R23+R24</f>
        <v>64322710.85</v>
      </c>
      <c r="S14" s="20">
        <f>SUM(G14:R14)</f>
        <v>605220866.61</v>
      </c>
      <c r="T14" s="46"/>
      <c r="U14"/>
      <c r="V14"/>
      <c r="W14" s="43"/>
      <c r="X14" s="44"/>
      <c r="Z14" s="51"/>
      <c r="AA14" s="52"/>
      <c r="AB14" s="52"/>
      <c r="AC14" s="52"/>
      <c r="AW14" s="2"/>
      <c r="AX14" s="2"/>
      <c r="AY14" s="2"/>
      <c r="AZ14" s="2"/>
      <c r="BA14" s="2"/>
    </row>
    <row r="15" spans="1:53">
      <c r="A15" s="18"/>
      <c r="B15" s="19"/>
      <c r="C15" s="13"/>
      <c r="D15" s="27"/>
      <c r="E15" s="27"/>
      <c r="F15" s="27"/>
      <c r="G15" s="27"/>
      <c r="H15" s="28"/>
      <c r="I15" s="28"/>
      <c r="J15" s="28"/>
      <c r="K15" s="28">
        <v>0</v>
      </c>
      <c r="L15" s="28"/>
      <c r="M15" s="28"/>
      <c r="N15" s="28"/>
      <c r="O15" s="28"/>
      <c r="P15" s="28"/>
      <c r="Q15" s="28"/>
      <c r="R15" s="28"/>
      <c r="S15" s="45">
        <f>+G15+H15+I15+J15+K15+L15+M15+N15+O15+T15+U15+V15+P15+Q15</f>
        <v>0</v>
      </c>
      <c r="T15"/>
      <c r="U15"/>
      <c r="V15"/>
      <c r="W15" s="43"/>
      <c r="X15" s="44"/>
      <c r="AW15" s="2"/>
      <c r="AX15" s="2"/>
      <c r="AY15" s="2"/>
      <c r="AZ15" s="2"/>
      <c r="BA15" s="2"/>
    </row>
    <row r="16" spans="1:53">
      <c r="A16" s="18"/>
      <c r="B16" s="22" t="s">
        <v>35</v>
      </c>
      <c r="C16" s="23" t="s">
        <v>36</v>
      </c>
      <c r="D16" s="24">
        <v>93702303</v>
      </c>
      <c r="E16" s="25">
        <v>1000000</v>
      </c>
      <c r="F16" s="24">
        <f t="shared" ref="F16:F24" si="8">+D16+E16</f>
        <v>94702303</v>
      </c>
      <c r="G16" s="26">
        <v>5702750.01</v>
      </c>
      <c r="H16" s="26">
        <v>5557502.43</v>
      </c>
      <c r="I16" s="26">
        <v>8817999.45</v>
      </c>
      <c r="J16" s="26">
        <v>4923297.02</v>
      </c>
      <c r="K16" s="26">
        <v>5982648.67</v>
      </c>
      <c r="L16" s="26">
        <v>5794924.94</v>
      </c>
      <c r="M16" s="26">
        <v>6853356.22</v>
      </c>
      <c r="N16" s="26">
        <v>3563455.72</v>
      </c>
      <c r="O16" s="26">
        <v>6888430.13</v>
      </c>
      <c r="P16" s="26">
        <v>10133110.07</v>
      </c>
      <c r="Q16" s="26">
        <v>3479151.57</v>
      </c>
      <c r="R16" s="26">
        <v>6572405.74</v>
      </c>
      <c r="S16" s="45">
        <f>SUM(G16:R16)</f>
        <v>74269031.97</v>
      </c>
      <c r="T16"/>
      <c r="U16"/>
      <c r="V16"/>
      <c r="W16" s="43"/>
      <c r="X16" s="44"/>
      <c r="AW16" s="2"/>
      <c r="AX16" s="2"/>
      <c r="AY16" s="2"/>
      <c r="AZ16" s="2"/>
      <c r="BA16" s="2"/>
    </row>
    <row r="17" ht="28.15" customHeight="1" spans="1:53">
      <c r="A17" s="18"/>
      <c r="B17" s="29" t="s">
        <v>37</v>
      </c>
      <c r="C17" s="23" t="s">
        <v>38</v>
      </c>
      <c r="D17" s="24">
        <v>37000000</v>
      </c>
      <c r="E17" s="25">
        <v>6000000</v>
      </c>
      <c r="F17" s="24">
        <f t="shared" si="8"/>
        <v>43000000</v>
      </c>
      <c r="G17" s="26">
        <v>764678.74</v>
      </c>
      <c r="H17" s="26">
        <v>754835.61</v>
      </c>
      <c r="I17" s="26">
        <v>940510.59</v>
      </c>
      <c r="J17" s="26">
        <v>1204989.05</v>
      </c>
      <c r="K17" s="26">
        <v>3661296.62</v>
      </c>
      <c r="L17" s="26">
        <v>2716595.01</v>
      </c>
      <c r="M17" s="26">
        <v>1277124.26</v>
      </c>
      <c r="N17" s="26">
        <v>3572780.33</v>
      </c>
      <c r="O17" s="26">
        <v>1502766.08</v>
      </c>
      <c r="P17" s="26">
        <v>839827.81</v>
      </c>
      <c r="Q17" s="26">
        <v>1616253.04</v>
      </c>
      <c r="R17" s="26">
        <v>3486536.84</v>
      </c>
      <c r="S17" s="45">
        <f t="shared" ref="S17:S24" si="9">SUM(G17:R17)</f>
        <v>22338193.98</v>
      </c>
      <c r="T17"/>
      <c r="U17"/>
      <c r="V17"/>
      <c r="W17" s="43"/>
      <c r="X17" s="44"/>
      <c r="AW17" s="2"/>
      <c r="AX17" s="2"/>
      <c r="AY17" s="2"/>
      <c r="AZ17" s="2"/>
      <c r="BA17" s="2"/>
    </row>
    <row r="18" spans="1:53">
      <c r="A18" s="18"/>
      <c r="B18" s="22" t="s">
        <v>39</v>
      </c>
      <c r="C18" s="23" t="s">
        <v>40</v>
      </c>
      <c r="D18" s="24">
        <v>83500000</v>
      </c>
      <c r="E18" s="25">
        <v>5000000</v>
      </c>
      <c r="F18" s="24">
        <f t="shared" si="8"/>
        <v>88500000</v>
      </c>
      <c r="G18" s="26">
        <v>5164707.49</v>
      </c>
      <c r="H18" s="26">
        <v>3374152.76</v>
      </c>
      <c r="I18" s="26">
        <v>4743306.31</v>
      </c>
      <c r="J18" s="26">
        <v>5219012</v>
      </c>
      <c r="K18" s="26">
        <v>7691230.34</v>
      </c>
      <c r="L18" s="26">
        <v>7503330.97</v>
      </c>
      <c r="M18" s="26">
        <v>3852883.34</v>
      </c>
      <c r="N18" s="26">
        <v>6625076.7</v>
      </c>
      <c r="O18" s="26">
        <v>5927981.68</v>
      </c>
      <c r="P18" s="26">
        <v>4602028.89</v>
      </c>
      <c r="Q18" s="26">
        <v>5205309.01</v>
      </c>
      <c r="R18" s="26">
        <v>2619716.41</v>
      </c>
      <c r="S18" s="45">
        <f t="shared" si="9"/>
        <v>62528735.9</v>
      </c>
      <c r="T18"/>
      <c r="U18"/>
      <c r="V18"/>
      <c r="W18" s="43"/>
      <c r="X18" s="44"/>
      <c r="AW18" s="2"/>
      <c r="AX18" s="2"/>
      <c r="AY18" s="2"/>
      <c r="AZ18" s="2"/>
      <c r="BA18" s="2"/>
    </row>
    <row r="19" spans="1:53">
      <c r="A19" s="18"/>
      <c r="B19" s="22" t="s">
        <v>41</v>
      </c>
      <c r="C19" s="23" t="s">
        <v>42</v>
      </c>
      <c r="D19" s="24">
        <v>31170296</v>
      </c>
      <c r="E19" s="25">
        <v>33000000</v>
      </c>
      <c r="F19" s="24">
        <f t="shared" si="8"/>
        <v>64170296</v>
      </c>
      <c r="G19" s="26">
        <v>1652852.1</v>
      </c>
      <c r="H19" s="26">
        <v>2180794.12</v>
      </c>
      <c r="I19" s="26">
        <v>2836729.52</v>
      </c>
      <c r="J19" s="26">
        <v>1088108.92</v>
      </c>
      <c r="K19" s="26">
        <v>2129344.8</v>
      </c>
      <c r="L19" s="26">
        <v>82445.14</v>
      </c>
      <c r="M19" s="26">
        <v>389268.51</v>
      </c>
      <c r="N19" s="26">
        <v>294628.56</v>
      </c>
      <c r="O19" s="26">
        <v>448379.4</v>
      </c>
      <c r="P19" s="26">
        <v>2343499.71</v>
      </c>
      <c r="Q19" s="26">
        <v>762884.83</v>
      </c>
      <c r="R19" s="26">
        <v>5102033.05</v>
      </c>
      <c r="S19" s="45">
        <f t="shared" si="9"/>
        <v>19310968.66</v>
      </c>
      <c r="T19"/>
      <c r="U19"/>
      <c r="V19"/>
      <c r="W19" s="43"/>
      <c r="X19" s="44"/>
      <c r="AW19" s="2"/>
      <c r="AX19" s="2"/>
      <c r="AY19" s="2"/>
      <c r="AZ19" s="2"/>
      <c r="BA19" s="2"/>
    </row>
    <row r="20" spans="1:53">
      <c r="A20" s="18"/>
      <c r="B20" s="22" t="s">
        <v>43</v>
      </c>
      <c r="C20" s="23" t="s">
        <v>44</v>
      </c>
      <c r="D20" s="24">
        <v>65492668</v>
      </c>
      <c r="E20" s="25">
        <v>29000000</v>
      </c>
      <c r="F20" s="24">
        <f t="shared" si="8"/>
        <v>94492668</v>
      </c>
      <c r="G20" s="26">
        <v>3395172.28</v>
      </c>
      <c r="H20" s="26">
        <v>4181520.64</v>
      </c>
      <c r="I20" s="26">
        <v>6488621.92</v>
      </c>
      <c r="J20" s="26">
        <v>6653736.3</v>
      </c>
      <c r="K20" s="26">
        <v>5003293.81</v>
      </c>
      <c r="L20" s="26">
        <v>4599308.37</v>
      </c>
      <c r="M20" s="26">
        <v>4781671.88</v>
      </c>
      <c r="N20" s="26">
        <v>4085151.89</v>
      </c>
      <c r="O20" s="26">
        <v>4413757.13</v>
      </c>
      <c r="P20" s="26">
        <v>5258930.95</v>
      </c>
      <c r="Q20" s="26">
        <v>4337565.61</v>
      </c>
      <c r="R20" s="26">
        <v>10564468.51</v>
      </c>
      <c r="S20" s="45">
        <f t="shared" si="9"/>
        <v>63763199.29</v>
      </c>
      <c r="T20"/>
      <c r="U20"/>
      <c r="V20"/>
      <c r="W20" s="43"/>
      <c r="X20" s="44"/>
      <c r="AW20" s="2"/>
      <c r="AX20" s="2"/>
      <c r="AY20" s="2"/>
      <c r="AZ20" s="2"/>
      <c r="BA20" s="2"/>
    </row>
    <row r="21" spans="1:53">
      <c r="A21" s="18"/>
      <c r="B21" s="22" t="s">
        <v>45</v>
      </c>
      <c r="C21" s="23" t="s">
        <v>46</v>
      </c>
      <c r="D21" s="24">
        <v>102260641</v>
      </c>
      <c r="E21" s="25">
        <v>15000000</v>
      </c>
      <c r="F21" s="24">
        <f t="shared" si="8"/>
        <v>117260641</v>
      </c>
      <c r="G21" s="26">
        <v>6828875.61</v>
      </c>
      <c r="H21" s="26">
        <v>8823329.15</v>
      </c>
      <c r="I21" s="26">
        <v>7075081.63</v>
      </c>
      <c r="J21" s="26">
        <v>6556607.3</v>
      </c>
      <c r="K21" s="26">
        <v>7159835.72</v>
      </c>
      <c r="L21" s="26">
        <v>7091423.81</v>
      </c>
      <c r="M21" s="26">
        <v>7080811.25</v>
      </c>
      <c r="N21" s="26">
        <v>9597683.42</v>
      </c>
      <c r="O21" s="26">
        <v>14312557.14</v>
      </c>
      <c r="P21" s="26">
        <v>9748360.44</v>
      </c>
      <c r="Q21" s="26">
        <v>9326489.09</v>
      </c>
      <c r="R21" s="26">
        <v>9530329.49</v>
      </c>
      <c r="S21" s="45">
        <f t="shared" si="9"/>
        <v>103131384.05</v>
      </c>
      <c r="T21"/>
      <c r="U21"/>
      <c r="V21"/>
      <c r="W21" s="43"/>
      <c r="X21" s="44"/>
      <c r="AW21" s="2"/>
      <c r="AX21" s="2"/>
      <c r="AY21" s="2"/>
      <c r="AZ21" s="2"/>
      <c r="BA21" s="2"/>
    </row>
    <row r="22" ht="45.6" customHeight="1" spans="1:53">
      <c r="A22" s="18"/>
      <c r="B22" s="29" t="s">
        <v>47</v>
      </c>
      <c r="C22" s="23" t="s">
        <v>48</v>
      </c>
      <c r="D22" s="24">
        <v>92254115</v>
      </c>
      <c r="E22" s="30">
        <v>-19500000</v>
      </c>
      <c r="F22" s="24">
        <f t="shared" si="8"/>
        <v>72754115</v>
      </c>
      <c r="G22" s="26">
        <v>1626914.31</v>
      </c>
      <c r="H22" s="26">
        <v>1422487.71</v>
      </c>
      <c r="I22" s="26">
        <v>4288673.07</v>
      </c>
      <c r="J22" s="26">
        <v>2575784.37</v>
      </c>
      <c r="K22" s="26">
        <v>2072484.19</v>
      </c>
      <c r="L22" s="26">
        <v>960061.47</v>
      </c>
      <c r="M22" s="26">
        <v>2627243.45</v>
      </c>
      <c r="N22" s="26">
        <v>3017332.57</v>
      </c>
      <c r="O22" s="26">
        <v>7949672.3</v>
      </c>
      <c r="P22" s="26">
        <v>3602364.38</v>
      </c>
      <c r="Q22" s="26">
        <v>1004545.13</v>
      </c>
      <c r="R22" s="26">
        <v>2520235.01</v>
      </c>
      <c r="S22" s="45">
        <f t="shared" si="9"/>
        <v>33667797.96</v>
      </c>
      <c r="T22"/>
      <c r="U22"/>
      <c r="V22"/>
      <c r="W22" s="43"/>
      <c r="X22" s="44"/>
      <c r="AW22" s="2"/>
      <c r="AX22" s="2"/>
      <c r="AY22" s="2"/>
      <c r="AZ22" s="2"/>
      <c r="BA22" s="2"/>
    </row>
    <row r="23" ht="33.6" customHeight="1" spans="1:53">
      <c r="A23" s="18"/>
      <c r="B23" s="29" t="s">
        <v>49</v>
      </c>
      <c r="C23" s="23" t="s">
        <v>50</v>
      </c>
      <c r="D23" s="24">
        <v>206284030</v>
      </c>
      <c r="E23" s="30">
        <v>60450000</v>
      </c>
      <c r="F23" s="24">
        <f t="shared" si="8"/>
        <v>266734030</v>
      </c>
      <c r="G23" s="26">
        <v>3890047.64</v>
      </c>
      <c r="H23" s="26">
        <v>16219324.28</v>
      </c>
      <c r="I23" s="26">
        <v>12709123.69</v>
      </c>
      <c r="J23" s="26">
        <v>11819766.36</v>
      </c>
      <c r="K23" s="26">
        <v>18601896.6</v>
      </c>
      <c r="L23" s="26">
        <v>13102950.72</v>
      </c>
      <c r="M23" s="26">
        <v>13514424.54</v>
      </c>
      <c r="N23" s="26">
        <v>8861370.24</v>
      </c>
      <c r="O23" s="26">
        <v>18417175.72</v>
      </c>
      <c r="P23" s="26">
        <v>15143382.67</v>
      </c>
      <c r="Q23" s="26">
        <v>20850700.95</v>
      </c>
      <c r="R23" s="26">
        <v>11663449.47</v>
      </c>
      <c r="S23" s="45">
        <f t="shared" si="9"/>
        <v>164793612.88</v>
      </c>
      <c r="T23" s="46">
        <v>0</v>
      </c>
      <c r="U23"/>
      <c r="V23"/>
      <c r="W23" s="43"/>
      <c r="X23" s="44"/>
      <c r="AW23" s="2"/>
      <c r="AX23" s="2"/>
      <c r="AY23" s="2"/>
      <c r="AZ23" s="2"/>
      <c r="BA23" s="2"/>
    </row>
    <row r="24" spans="1:53">
      <c r="A24" s="18"/>
      <c r="B24" s="22" t="s">
        <v>51</v>
      </c>
      <c r="C24" s="23" t="s">
        <v>52</v>
      </c>
      <c r="D24" s="24">
        <v>47499999</v>
      </c>
      <c r="E24" s="30">
        <v>35000000</v>
      </c>
      <c r="F24" s="24">
        <f t="shared" si="8"/>
        <v>82499999</v>
      </c>
      <c r="G24" s="26">
        <v>2631196.16</v>
      </c>
      <c r="H24" s="26">
        <v>4220814.52</v>
      </c>
      <c r="I24" s="26">
        <v>6349799.84</v>
      </c>
      <c r="J24" s="26">
        <v>3544669.36</v>
      </c>
      <c r="K24" s="26">
        <v>1335298.14</v>
      </c>
      <c r="L24" s="26">
        <v>3435119.53</v>
      </c>
      <c r="M24" s="26">
        <v>5512794.4</v>
      </c>
      <c r="N24" s="26">
        <v>4579512.2</v>
      </c>
      <c r="O24" s="26">
        <v>6540453</v>
      </c>
      <c r="P24" s="26">
        <v>8842741.03</v>
      </c>
      <c r="Q24" s="26">
        <v>2162007.41</v>
      </c>
      <c r="R24" s="26">
        <v>12263536.33</v>
      </c>
      <c r="S24" s="45">
        <f t="shared" si="9"/>
        <v>61417941.92</v>
      </c>
      <c r="T24"/>
      <c r="U24"/>
      <c r="V24"/>
      <c r="W24" s="43"/>
      <c r="X24" s="44"/>
      <c r="AW24" s="2"/>
      <c r="AX24" s="2"/>
      <c r="AY24" s="2"/>
      <c r="AZ24" s="2"/>
      <c r="BA24" s="2"/>
    </row>
    <row r="25" ht="13.15" customHeight="1" spans="1:53">
      <c r="A25" s="18"/>
      <c r="B25" s="19"/>
      <c r="C25" s="23"/>
      <c r="D25" s="24"/>
      <c r="E25" s="24"/>
      <c r="F25" s="24"/>
      <c r="G25" s="24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45">
        <f>+G25+H25+I25+J25+K25+L25+M25+N25+O25+T25+U25+V25+P25+Q25</f>
        <v>0</v>
      </c>
      <c r="T25"/>
      <c r="U25"/>
      <c r="V25"/>
      <c r="W25" s="43"/>
      <c r="X25" s="44"/>
      <c r="AW25" s="2"/>
      <c r="AX25" s="2"/>
      <c r="AY25" s="2"/>
      <c r="AZ25" s="2"/>
      <c r="BA25" s="2"/>
    </row>
    <row r="26" spans="1:53">
      <c r="A26" s="11" t="s">
        <v>53</v>
      </c>
      <c r="B26" s="19"/>
      <c r="C26" s="13" t="s">
        <v>54</v>
      </c>
      <c r="D26" s="21">
        <f>D28+D29+D30+D31+D32+D33+D34+D35+D36</f>
        <v>129601000</v>
      </c>
      <c r="E26" s="21">
        <f>E28+E29+E30+E31+E32+E33+E34+E35+E36</f>
        <v>36000000</v>
      </c>
      <c r="F26" s="21">
        <f>F28+F29+F30+F31+F32+F33+F34+F35+F36</f>
        <v>165601000</v>
      </c>
      <c r="G26" s="21">
        <f>G28+G29+G30+G31+G32+G33+G34+G35+G36</f>
        <v>6942640.92</v>
      </c>
      <c r="H26" s="21">
        <f>H28+H29+H30+H31+H32+H33+H34+H35+H36</f>
        <v>8193588.45</v>
      </c>
      <c r="I26" s="21">
        <f t="shared" ref="I26:O26" si="10">I28+I29+I30+I31+I32+I33+I34+I35+I36</f>
        <v>16982277.38</v>
      </c>
      <c r="J26" s="21">
        <f t="shared" si="10"/>
        <v>3485289.39</v>
      </c>
      <c r="K26" s="21">
        <f t="shared" si="10"/>
        <v>10737047.35</v>
      </c>
      <c r="L26" s="21">
        <f t="shared" si="10"/>
        <v>7961083.61</v>
      </c>
      <c r="M26" s="21">
        <f t="shared" si="10"/>
        <v>14897501.27</v>
      </c>
      <c r="N26" s="21">
        <f t="shared" si="10"/>
        <v>5906333.2</v>
      </c>
      <c r="O26" s="21">
        <f t="shared" si="10"/>
        <v>3727336.33</v>
      </c>
      <c r="P26" s="21">
        <f t="shared" ref="P26:R26" si="11">P28+P29+P30+P31+P32+P33+P34+P35+P36</f>
        <v>8175284.76</v>
      </c>
      <c r="Q26" s="21">
        <f t="shared" si="11"/>
        <v>12645857.79</v>
      </c>
      <c r="R26" s="21">
        <f t="shared" si="11"/>
        <v>17735843.93</v>
      </c>
      <c r="S26" s="20">
        <f>SUM(G26:R26)</f>
        <v>117390084.38</v>
      </c>
      <c r="T26"/>
      <c r="U26"/>
      <c r="V26"/>
      <c r="W26" s="43"/>
      <c r="X26" s="44"/>
      <c r="AW26" s="2"/>
      <c r="AX26" s="2"/>
      <c r="AY26" s="2"/>
      <c r="AZ26" s="2"/>
      <c r="BA26" s="2"/>
    </row>
    <row r="27" ht="13.15" customHeight="1" spans="1:53">
      <c r="A27" s="18"/>
      <c r="B27" s="19"/>
      <c r="C27" s="13"/>
      <c r="D27" s="20"/>
      <c r="E27" s="20"/>
      <c r="F27" s="20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45">
        <f>+G27+H27+I27+J27+K27+L27+M27+N27+O27+T27+U27+V27+P27+Q286</f>
        <v>0</v>
      </c>
      <c r="T27"/>
      <c r="U27"/>
      <c r="V27"/>
      <c r="W27" s="43"/>
      <c r="X27" s="44"/>
      <c r="AW27" s="2"/>
      <c r="AX27" s="2"/>
      <c r="AY27" s="2"/>
      <c r="AZ27" s="2"/>
      <c r="BA27" s="2"/>
    </row>
    <row r="28" ht="30" customHeight="1" spans="1:53">
      <c r="A28" s="18"/>
      <c r="B28" s="22" t="s">
        <v>55</v>
      </c>
      <c r="C28" s="23" t="s">
        <v>56</v>
      </c>
      <c r="D28" s="24">
        <v>8450000</v>
      </c>
      <c r="E28" s="24">
        <v>0</v>
      </c>
      <c r="F28" s="24">
        <f t="shared" ref="F28:F36" si="12">+D28+E28</f>
        <v>8450000</v>
      </c>
      <c r="G28" s="26">
        <v>350236.16</v>
      </c>
      <c r="H28" s="26">
        <v>234239.93</v>
      </c>
      <c r="I28" s="26">
        <v>596925.67</v>
      </c>
      <c r="J28" s="26">
        <v>496940.5</v>
      </c>
      <c r="K28" s="26">
        <v>872911.35</v>
      </c>
      <c r="L28" s="26">
        <v>292034.64</v>
      </c>
      <c r="M28" s="26">
        <v>528051.07</v>
      </c>
      <c r="N28" s="26">
        <v>173186.29</v>
      </c>
      <c r="O28" s="26">
        <v>416521.68</v>
      </c>
      <c r="P28" s="26">
        <v>1037832.55</v>
      </c>
      <c r="Q28" s="26">
        <v>633771.68</v>
      </c>
      <c r="R28" s="26">
        <v>1247390.32</v>
      </c>
      <c r="S28" s="45">
        <f>SUM(G28:R28)</f>
        <v>6880041.84</v>
      </c>
      <c r="T28"/>
      <c r="U28"/>
      <c r="V28"/>
      <c r="W28" s="43"/>
      <c r="X28" s="44"/>
      <c r="AW28" s="2"/>
      <c r="AX28" s="2"/>
      <c r="AY28" s="2"/>
      <c r="AZ28" s="2"/>
      <c r="BA28" s="2"/>
    </row>
    <row r="29" ht="25.9" customHeight="1" spans="1:53">
      <c r="A29" s="18"/>
      <c r="B29" s="22" t="s">
        <v>57</v>
      </c>
      <c r="C29" s="23" t="s">
        <v>58</v>
      </c>
      <c r="D29" s="24">
        <v>2050000</v>
      </c>
      <c r="E29" s="24">
        <v>3000000</v>
      </c>
      <c r="F29" s="24">
        <f t="shared" si="12"/>
        <v>5050000</v>
      </c>
      <c r="G29" s="26">
        <v>23423</v>
      </c>
      <c r="H29" s="26">
        <v>205620.26</v>
      </c>
      <c r="I29" s="26">
        <v>10050</v>
      </c>
      <c r="J29" s="26">
        <v>15712.86</v>
      </c>
      <c r="K29" s="26">
        <v>20263.83</v>
      </c>
      <c r="L29" s="26">
        <v>2199.99</v>
      </c>
      <c r="M29" s="26">
        <v>105592.23</v>
      </c>
      <c r="N29" s="26">
        <v>172740.02</v>
      </c>
      <c r="O29" s="26">
        <v>4430</v>
      </c>
      <c r="P29" s="26">
        <v>65077</v>
      </c>
      <c r="Q29" s="26">
        <v>687515.19</v>
      </c>
      <c r="R29" s="26">
        <v>763192.8</v>
      </c>
      <c r="S29" s="45">
        <f t="shared" ref="S29:S34" si="13">SUM(G29:R29)</f>
        <v>2075817.18</v>
      </c>
      <c r="T29"/>
      <c r="U29"/>
      <c r="V29"/>
      <c r="W29" s="43"/>
      <c r="X29" s="44"/>
      <c r="AW29" s="2"/>
      <c r="AX29" s="2"/>
      <c r="AY29" s="2"/>
      <c r="AZ29" s="2"/>
      <c r="BA29" s="2"/>
    </row>
    <row r="30" ht="29.45" customHeight="1" spans="1:53">
      <c r="A30" s="18"/>
      <c r="B30" s="22" t="s">
        <v>59</v>
      </c>
      <c r="C30" s="23" t="s">
        <v>60</v>
      </c>
      <c r="D30" s="24">
        <v>15525000</v>
      </c>
      <c r="E30" s="24">
        <v>3000000</v>
      </c>
      <c r="F30" s="24">
        <f t="shared" si="12"/>
        <v>18525000</v>
      </c>
      <c r="G30" s="26">
        <v>1090693</v>
      </c>
      <c r="H30" s="26">
        <v>1504502.29</v>
      </c>
      <c r="I30" s="26">
        <v>5332769.45</v>
      </c>
      <c r="J30" s="26">
        <v>97448.4</v>
      </c>
      <c r="K30" s="26">
        <v>44585.76</v>
      </c>
      <c r="L30" s="26">
        <v>6358.28</v>
      </c>
      <c r="M30" s="26">
        <v>25472.04</v>
      </c>
      <c r="N30" s="26">
        <v>229427.51</v>
      </c>
      <c r="O30" s="26">
        <v>83835.1</v>
      </c>
      <c r="P30" s="26">
        <v>724090.9</v>
      </c>
      <c r="Q30" s="26">
        <v>496611.55</v>
      </c>
      <c r="R30" s="26">
        <v>3292750.49</v>
      </c>
      <c r="S30" s="45">
        <f t="shared" si="13"/>
        <v>12928544.77</v>
      </c>
      <c r="T30"/>
      <c r="U30"/>
      <c r="V30"/>
      <c r="W30" s="43"/>
      <c r="X30" s="44"/>
      <c r="AW30" s="2"/>
      <c r="AX30" s="2"/>
      <c r="AY30" s="2"/>
      <c r="AZ30" s="2"/>
      <c r="BA30" s="2"/>
    </row>
    <row r="31" ht="22.15" customHeight="1" spans="1:53">
      <c r="A31" s="18"/>
      <c r="B31" s="22" t="s">
        <v>61</v>
      </c>
      <c r="C31" s="23" t="s">
        <v>62</v>
      </c>
      <c r="D31" s="24">
        <v>2000000</v>
      </c>
      <c r="E31" s="24">
        <v>0</v>
      </c>
      <c r="F31" s="24">
        <f t="shared" si="12"/>
        <v>2000000</v>
      </c>
      <c r="G31" s="26">
        <v>1284.87</v>
      </c>
      <c r="H31" s="26">
        <v>12015</v>
      </c>
      <c r="I31" s="26">
        <v>16368.44</v>
      </c>
      <c r="J31" s="26">
        <v>4960</v>
      </c>
      <c r="K31" s="26">
        <v>0</v>
      </c>
      <c r="L31" s="26">
        <v>306500</v>
      </c>
      <c r="M31" s="26">
        <v>13653.5</v>
      </c>
      <c r="N31" s="26">
        <v>52410</v>
      </c>
      <c r="O31" s="26">
        <v>348616.76</v>
      </c>
      <c r="P31" s="26">
        <v>41218</v>
      </c>
      <c r="Q31" s="26">
        <v>205752.72</v>
      </c>
      <c r="R31" s="26">
        <v>101590.3</v>
      </c>
      <c r="S31" s="45">
        <f t="shared" si="13"/>
        <v>1104369.59</v>
      </c>
      <c r="T31"/>
      <c r="U31"/>
      <c r="V31"/>
      <c r="W31" s="42"/>
      <c r="AW31" s="2"/>
      <c r="AX31" s="2"/>
      <c r="AY31" s="2"/>
      <c r="AZ31" s="2"/>
      <c r="BA31" s="2"/>
    </row>
    <row r="32" ht="31.15" customHeight="1" spans="1:53">
      <c r="A32" s="18"/>
      <c r="B32" s="22" t="s">
        <v>63</v>
      </c>
      <c r="C32" s="23" t="s">
        <v>64</v>
      </c>
      <c r="D32" s="24">
        <v>4000000</v>
      </c>
      <c r="E32" s="24">
        <v>0</v>
      </c>
      <c r="F32" s="24">
        <f t="shared" si="12"/>
        <v>4000000</v>
      </c>
      <c r="G32" s="26">
        <v>261647.45</v>
      </c>
      <c r="H32" s="26">
        <v>250001.2</v>
      </c>
      <c r="I32" s="26">
        <v>918420.07</v>
      </c>
      <c r="J32" s="26">
        <v>0</v>
      </c>
      <c r="K32" s="26">
        <v>383976.81</v>
      </c>
      <c r="L32" s="26">
        <v>0</v>
      </c>
      <c r="M32" s="26">
        <v>0</v>
      </c>
      <c r="N32" s="26">
        <v>43271.97</v>
      </c>
      <c r="O32" s="26">
        <v>1550</v>
      </c>
      <c r="P32" s="26">
        <v>329700.97</v>
      </c>
      <c r="Q32" s="26">
        <v>135559.98</v>
      </c>
      <c r="R32" s="26">
        <v>1221233.99</v>
      </c>
      <c r="S32" s="45">
        <f t="shared" si="13"/>
        <v>3545362.44</v>
      </c>
      <c r="T32"/>
      <c r="U32"/>
      <c r="V32"/>
      <c r="W32" s="42"/>
      <c r="AW32" s="2"/>
      <c r="AX32" s="2"/>
      <c r="AY32" s="2"/>
      <c r="AZ32" s="2"/>
      <c r="BA32" s="2"/>
    </row>
    <row r="33" ht="33" customHeight="1" spans="1:53">
      <c r="A33" s="18"/>
      <c r="B33" s="22" t="s">
        <v>65</v>
      </c>
      <c r="C33" s="23" t="s">
        <v>66</v>
      </c>
      <c r="D33" s="26">
        <v>400000</v>
      </c>
      <c r="E33" s="26">
        <v>0</v>
      </c>
      <c r="F33" s="24">
        <f t="shared" si="12"/>
        <v>400000</v>
      </c>
      <c r="G33" s="26">
        <v>0</v>
      </c>
      <c r="H33" s="26">
        <v>3512</v>
      </c>
      <c r="I33" s="26">
        <v>2079.01</v>
      </c>
      <c r="J33" s="26">
        <v>2998.01</v>
      </c>
      <c r="K33" s="26">
        <v>0</v>
      </c>
      <c r="L33" s="26">
        <v>0</v>
      </c>
      <c r="M33" s="26">
        <v>3856.92</v>
      </c>
      <c r="N33" s="26">
        <v>7677.74</v>
      </c>
      <c r="O33" s="26">
        <v>490</v>
      </c>
      <c r="P33" s="26">
        <v>16492.07</v>
      </c>
      <c r="Q33" s="26">
        <v>9032.99</v>
      </c>
      <c r="R33" s="26">
        <v>3403.98</v>
      </c>
      <c r="S33" s="45">
        <f t="shared" si="13"/>
        <v>49542.72</v>
      </c>
      <c r="T33"/>
      <c r="U33"/>
      <c r="V33"/>
      <c r="W33" s="42"/>
      <c r="AW33" s="2"/>
      <c r="AX33" s="2"/>
      <c r="AY33" s="2"/>
      <c r="AZ33" s="2"/>
      <c r="BA33" s="2"/>
    </row>
    <row r="34" ht="25.5" spans="1:53">
      <c r="A34" s="18"/>
      <c r="B34" s="22" t="s">
        <v>67</v>
      </c>
      <c r="C34" s="23" t="s">
        <v>68</v>
      </c>
      <c r="D34" s="24">
        <v>72610000</v>
      </c>
      <c r="E34" s="24">
        <v>12000000</v>
      </c>
      <c r="F34" s="24">
        <f t="shared" si="12"/>
        <v>84610000</v>
      </c>
      <c r="G34" s="26">
        <v>3170091.31</v>
      </c>
      <c r="H34" s="26">
        <v>3073312.23</v>
      </c>
      <c r="I34" s="26">
        <v>8318895.95</v>
      </c>
      <c r="J34" s="26">
        <v>504445.08</v>
      </c>
      <c r="K34" s="26">
        <v>9000181.94</v>
      </c>
      <c r="L34" s="26">
        <v>5980730</v>
      </c>
      <c r="M34" s="26">
        <v>12821502.22</v>
      </c>
      <c r="N34" s="26">
        <v>4571031.71</v>
      </c>
      <c r="O34" s="26">
        <v>2573870.51</v>
      </c>
      <c r="P34" s="26">
        <v>4092415.77</v>
      </c>
      <c r="Q34" s="26">
        <v>8591186.47</v>
      </c>
      <c r="R34" s="26">
        <v>9362147.45</v>
      </c>
      <c r="S34" s="45">
        <f t="shared" si="13"/>
        <v>72059810.64</v>
      </c>
      <c r="T34"/>
      <c r="U34"/>
      <c r="V34"/>
      <c r="W34" s="42"/>
      <c r="AW34" s="2"/>
      <c r="AX34" s="2"/>
      <c r="AY34" s="2"/>
      <c r="AZ34" s="2"/>
      <c r="BA34" s="2"/>
    </row>
    <row r="35" ht="40.9" customHeight="1" spans="1:53">
      <c r="A35" s="18"/>
      <c r="B35" s="22" t="s">
        <v>69</v>
      </c>
      <c r="C35" s="23" t="s">
        <v>70</v>
      </c>
      <c r="D35" s="26">
        <v>0</v>
      </c>
      <c r="E35" s="26"/>
      <c r="F35" s="24">
        <f t="shared" si="12"/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/>
      <c r="Q35" s="26">
        <v>0</v>
      </c>
      <c r="R35" s="26">
        <v>0</v>
      </c>
      <c r="S35" s="45">
        <f t="shared" ref="S35:S36" si="14">SUM(G35:R35)</f>
        <v>0</v>
      </c>
      <c r="T35"/>
      <c r="U35"/>
      <c r="V35"/>
      <c r="W35" s="42"/>
      <c r="AW35" s="2"/>
      <c r="AX35" s="2"/>
      <c r="AY35" s="2"/>
      <c r="AZ35" s="2"/>
      <c r="BA35" s="2"/>
    </row>
    <row r="36" spans="1:53">
      <c r="A36" s="18"/>
      <c r="B36" s="22" t="s">
        <v>71</v>
      </c>
      <c r="C36" s="23" t="s">
        <v>72</v>
      </c>
      <c r="D36" s="24">
        <v>24566000</v>
      </c>
      <c r="E36" s="24">
        <v>18000000</v>
      </c>
      <c r="F36" s="24">
        <f t="shared" si="12"/>
        <v>42566000</v>
      </c>
      <c r="G36" s="26">
        <v>2045265.13</v>
      </c>
      <c r="H36" s="26">
        <v>2910385.54</v>
      </c>
      <c r="I36" s="26">
        <v>1786768.79</v>
      </c>
      <c r="J36" s="26">
        <v>2362784.54</v>
      </c>
      <c r="K36" s="26">
        <v>415127.66</v>
      </c>
      <c r="L36" s="26">
        <v>1373260.7</v>
      </c>
      <c r="M36" s="26">
        <v>1399373.29</v>
      </c>
      <c r="N36" s="26">
        <v>656587.96</v>
      </c>
      <c r="O36" s="26">
        <v>298022.28</v>
      </c>
      <c r="P36" s="26">
        <v>1868457.5</v>
      </c>
      <c r="Q36" s="26">
        <v>1886427.21</v>
      </c>
      <c r="R36" s="26">
        <v>1744134.6</v>
      </c>
      <c r="S36" s="45">
        <f t="shared" si="14"/>
        <v>18746595.2</v>
      </c>
      <c r="T36"/>
      <c r="U36"/>
      <c r="V36"/>
      <c r="W36" s="42"/>
      <c r="AW36" s="2"/>
      <c r="AX36" s="2"/>
      <c r="AY36" s="2"/>
      <c r="AZ36" s="2"/>
      <c r="BA36" s="2"/>
    </row>
    <row r="37" ht="13.9" customHeight="1" spans="1:53">
      <c r="A37" s="18"/>
      <c r="B37" s="22"/>
      <c r="C37" s="23"/>
      <c r="D37" s="24"/>
      <c r="E37" s="24"/>
      <c r="F37" s="24"/>
      <c r="G37" s="24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45">
        <f>+G37+H37+I37+J37+K37+L37+M37+N37+O37+T37+U37+V37+P37+Q37</f>
        <v>0</v>
      </c>
      <c r="T37"/>
      <c r="U37"/>
      <c r="V37"/>
      <c r="W37" s="42"/>
      <c r="AW37" s="2"/>
      <c r="AX37" s="2"/>
      <c r="AY37" s="2"/>
      <c r="AZ37" s="2"/>
      <c r="BA37" s="2"/>
    </row>
    <row r="38" spans="1:53">
      <c r="A38" s="11" t="s">
        <v>73</v>
      </c>
      <c r="B38" s="19"/>
      <c r="C38" s="13" t="s">
        <v>74</v>
      </c>
      <c r="D38" s="21">
        <f t="shared" ref="D38" si="15">D40+D41+D42+D43+D44+D45+D46+D46</f>
        <v>37500000</v>
      </c>
      <c r="E38" s="21">
        <f>E40+E41+E42+E43+E44+E45+E46</f>
        <v>724000000</v>
      </c>
      <c r="F38" s="21">
        <f>F40+F41+F42+F43+F44+F45+F46</f>
        <v>761500000</v>
      </c>
      <c r="G38" s="21">
        <f t="shared" ref="G38:O38" si="16">G40+G41+G42+G43+G44+G45+G46+G46</f>
        <v>2391243.5</v>
      </c>
      <c r="H38" s="21">
        <f t="shared" si="16"/>
        <v>4231717.84</v>
      </c>
      <c r="I38" s="21">
        <f t="shared" si="16"/>
        <v>3242760</v>
      </c>
      <c r="J38" s="21">
        <f t="shared" si="16"/>
        <v>2979993.96</v>
      </c>
      <c r="K38" s="21">
        <f t="shared" si="16"/>
        <v>11374991.72</v>
      </c>
      <c r="L38" s="21">
        <f t="shared" si="16"/>
        <v>2849281.91</v>
      </c>
      <c r="M38" s="21">
        <f t="shared" si="16"/>
        <v>4169013.87</v>
      </c>
      <c r="N38" s="21">
        <f t="shared" si="16"/>
        <v>4773200.46</v>
      </c>
      <c r="O38" s="21">
        <f t="shared" si="16"/>
        <v>2262127.9</v>
      </c>
      <c r="P38" s="21">
        <f t="shared" ref="P38:Q38" si="17">P40+P41+P42+P43+P44+P45+P46+P46</f>
        <v>3489747.71</v>
      </c>
      <c r="Q38" s="21">
        <f t="shared" si="17"/>
        <v>2911430</v>
      </c>
      <c r="R38" s="21">
        <f>R40+R41+R42+R43+R44+R45+R46</f>
        <v>704248661</v>
      </c>
      <c r="S38" s="20">
        <f>SUM(G38:R38)</f>
        <v>748924169.87</v>
      </c>
      <c r="T38"/>
      <c r="U38"/>
      <c r="V38"/>
      <c r="W38" s="43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W38" s="2"/>
      <c r="AX38" s="2"/>
      <c r="AY38" s="2"/>
      <c r="AZ38" s="2"/>
      <c r="BA38" s="2"/>
    </row>
    <row r="39" ht="12.6" customHeight="1" spans="1:53">
      <c r="A39" s="18"/>
      <c r="B39" s="19"/>
      <c r="C39" s="13"/>
      <c r="D39" s="20"/>
      <c r="E39" s="20"/>
      <c r="F39" s="20"/>
      <c r="G39" s="20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45">
        <f>SUM(G39:Q39)</f>
        <v>0</v>
      </c>
      <c r="T39"/>
      <c r="U39"/>
      <c r="V39"/>
      <c r="W39" s="43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W39" s="2"/>
      <c r="AX39" s="2"/>
      <c r="AY39" s="2"/>
      <c r="AZ39" s="2"/>
      <c r="BA39" s="2"/>
    </row>
    <row r="40" ht="30.6" customHeight="1" spans="1:53">
      <c r="A40" s="18"/>
      <c r="B40" s="22" t="s">
        <v>75</v>
      </c>
      <c r="C40" s="23" t="s">
        <v>76</v>
      </c>
      <c r="D40" s="24">
        <v>19000000</v>
      </c>
      <c r="E40" s="24">
        <v>19000000</v>
      </c>
      <c r="F40" s="24">
        <f t="shared" ref="F40:F46" si="18">+D40+E40</f>
        <v>38000000</v>
      </c>
      <c r="G40" s="26">
        <v>817083.5</v>
      </c>
      <c r="H40" s="26">
        <v>2665117.84</v>
      </c>
      <c r="I40" s="26">
        <v>1703600</v>
      </c>
      <c r="J40" s="26">
        <v>1449513.96</v>
      </c>
      <c r="K40" s="26">
        <v>9070773.41</v>
      </c>
      <c r="L40" s="26">
        <v>1321601.91</v>
      </c>
      <c r="M40" s="26">
        <v>2609973.87</v>
      </c>
      <c r="N40" s="26">
        <v>3188680.46</v>
      </c>
      <c r="O40" s="26">
        <v>677047.9</v>
      </c>
      <c r="P40" s="26">
        <v>1904387.71</v>
      </c>
      <c r="Q40" s="26">
        <v>1323550</v>
      </c>
      <c r="R40" s="26">
        <v>2656301</v>
      </c>
      <c r="S40" s="45">
        <f>SUM(G40:R40)</f>
        <v>29387631.56</v>
      </c>
      <c r="T40"/>
      <c r="U40"/>
      <c r="V40"/>
      <c r="W40" s="43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W40" s="2"/>
      <c r="AX40" s="2"/>
      <c r="AY40" s="2"/>
      <c r="AZ40" s="2"/>
      <c r="BA40" s="2"/>
    </row>
    <row r="41" ht="29.45" customHeight="1" spans="1:53">
      <c r="A41" s="18"/>
      <c r="B41" s="22" t="s">
        <v>77</v>
      </c>
      <c r="C41" s="23" t="s">
        <v>78</v>
      </c>
      <c r="D41" s="26">
        <v>0</v>
      </c>
      <c r="E41" s="26">
        <v>0</v>
      </c>
      <c r="F41" s="24">
        <f t="shared" si="18"/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45">
        <f t="shared" ref="S41:S46" si="19">SUM(G41:R41)</f>
        <v>0</v>
      </c>
      <c r="T41"/>
      <c r="U41"/>
      <c r="V41"/>
      <c r="W41" s="43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W41" s="2"/>
      <c r="AX41" s="2"/>
      <c r="AY41" s="2"/>
      <c r="AZ41" s="2"/>
      <c r="BA41" s="2"/>
    </row>
    <row r="42" ht="29.45" customHeight="1" spans="1:53">
      <c r="A42" s="18"/>
      <c r="B42" s="22" t="s">
        <v>79</v>
      </c>
      <c r="C42" s="23" t="s">
        <v>80</v>
      </c>
      <c r="D42" s="26">
        <v>0</v>
      </c>
      <c r="E42" s="26">
        <v>0</v>
      </c>
      <c r="F42" s="24">
        <f t="shared" si="18"/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45">
        <f t="shared" si="19"/>
        <v>0</v>
      </c>
      <c r="T42"/>
      <c r="U42"/>
      <c r="V42"/>
      <c r="W42" s="43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W42" s="2"/>
      <c r="AX42" s="2"/>
      <c r="AY42" s="2"/>
      <c r="AZ42" s="2"/>
      <c r="BA42" s="2"/>
    </row>
    <row r="43" ht="25.5" spans="1:53">
      <c r="A43" s="18"/>
      <c r="B43" s="22" t="s">
        <v>81</v>
      </c>
      <c r="C43" s="23" t="s">
        <v>82</v>
      </c>
      <c r="D43" s="26">
        <v>0</v>
      </c>
      <c r="E43" s="26">
        <v>0</v>
      </c>
      <c r="F43" s="24">
        <f t="shared" si="18"/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45">
        <f t="shared" si="19"/>
        <v>0</v>
      </c>
      <c r="T43"/>
      <c r="U43"/>
      <c r="V43"/>
      <c r="W43" s="43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W43" s="2"/>
      <c r="AX43" s="2"/>
      <c r="AY43" s="2"/>
      <c r="AZ43" s="2"/>
      <c r="BA43" s="2"/>
    </row>
    <row r="44" ht="25.5" spans="1:53">
      <c r="A44" s="18"/>
      <c r="B44" s="22" t="s">
        <v>83</v>
      </c>
      <c r="C44" s="23" t="s">
        <v>84</v>
      </c>
      <c r="D44" s="26">
        <v>0</v>
      </c>
      <c r="E44" s="26">
        <v>0</v>
      </c>
      <c r="F44" s="24">
        <f t="shared" si="18"/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45">
        <f t="shared" si="19"/>
        <v>0</v>
      </c>
      <c r="T44"/>
      <c r="U44"/>
      <c r="V44"/>
      <c r="W44" s="43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W44" s="2"/>
      <c r="AX44" s="2"/>
      <c r="AY44" s="2"/>
      <c r="AZ44" s="2"/>
      <c r="BA44" s="2"/>
    </row>
    <row r="45" ht="34.9" customHeight="1" spans="1:53">
      <c r="A45" s="18"/>
      <c r="B45" s="22" t="s">
        <v>85</v>
      </c>
      <c r="C45" s="23" t="s">
        <v>86</v>
      </c>
      <c r="D45" s="24">
        <v>18500000</v>
      </c>
      <c r="E45" s="24">
        <v>5000000</v>
      </c>
      <c r="F45" s="24">
        <f t="shared" si="18"/>
        <v>23500000</v>
      </c>
      <c r="G45" s="26">
        <v>1574160</v>
      </c>
      <c r="H45" s="26">
        <v>1566600</v>
      </c>
      <c r="I45" s="26">
        <v>1539160</v>
      </c>
      <c r="J45" s="26">
        <v>1530480</v>
      </c>
      <c r="K45" s="26">
        <v>2304218.31</v>
      </c>
      <c r="L45" s="26">
        <v>1527680</v>
      </c>
      <c r="M45" s="26">
        <v>1559040</v>
      </c>
      <c r="N45" s="26">
        <v>1584520</v>
      </c>
      <c r="O45" s="26">
        <v>1585080</v>
      </c>
      <c r="P45" s="26">
        <v>1585360</v>
      </c>
      <c r="Q45" s="26">
        <v>1587880</v>
      </c>
      <c r="R45" s="26">
        <v>1592360</v>
      </c>
      <c r="S45" s="45">
        <f t="shared" si="19"/>
        <v>19536538.31</v>
      </c>
      <c r="T45"/>
      <c r="U45"/>
      <c r="V45"/>
      <c r="W45" s="42"/>
      <c r="AW45" s="2"/>
      <c r="AX45" s="2"/>
      <c r="AY45" s="2"/>
      <c r="AZ45" s="2"/>
      <c r="BA45" s="2"/>
    </row>
    <row r="46" ht="25.5" spans="1:53">
      <c r="A46" s="18"/>
      <c r="B46" s="22" t="s">
        <v>87</v>
      </c>
      <c r="C46" s="23" t="s">
        <v>88</v>
      </c>
      <c r="D46" s="26">
        <v>0</v>
      </c>
      <c r="E46" s="26">
        <v>700000000</v>
      </c>
      <c r="F46" s="24">
        <f t="shared" si="18"/>
        <v>700000000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700000000</v>
      </c>
      <c r="S46" s="45">
        <f t="shared" si="19"/>
        <v>700000000</v>
      </c>
      <c r="T46"/>
      <c r="U46"/>
      <c r="V46"/>
      <c r="W46" s="43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W46" s="2"/>
      <c r="AX46" s="2"/>
      <c r="AY46" s="2"/>
      <c r="AZ46" s="2"/>
      <c r="BA46" s="2"/>
    </row>
    <row r="47" spans="1:53">
      <c r="A47" s="18"/>
      <c r="B47" s="19"/>
      <c r="C47" s="23"/>
      <c r="D47" s="31"/>
      <c r="E47" s="31"/>
      <c r="F47" s="31"/>
      <c r="G47" s="31"/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45">
        <f t="shared" ref="S46:S57" si="20">SUM(G47:Q47)</f>
        <v>0</v>
      </c>
      <c r="T47"/>
      <c r="U47"/>
      <c r="V47"/>
      <c r="W47" s="43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W47" s="2"/>
      <c r="AX47" s="2"/>
      <c r="AY47" s="2"/>
      <c r="AZ47" s="2"/>
      <c r="BA47" s="2"/>
    </row>
    <row r="48" spans="1:53">
      <c r="A48" s="11" t="s">
        <v>89</v>
      </c>
      <c r="B48" s="19"/>
      <c r="C48" s="13" t="s">
        <v>90</v>
      </c>
      <c r="D48" s="32">
        <v>0</v>
      </c>
      <c r="E48" s="32">
        <v>0</v>
      </c>
      <c r="F48" s="32">
        <v>0</v>
      </c>
      <c r="G48" s="32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45">
        <f t="shared" si="20"/>
        <v>0</v>
      </c>
      <c r="T48"/>
      <c r="U48"/>
      <c r="V48"/>
      <c r="W48" s="42"/>
      <c r="AW48" s="2"/>
      <c r="AX48" s="2"/>
      <c r="AY48" s="2"/>
      <c r="AZ48" s="2"/>
      <c r="BA48" s="2"/>
    </row>
    <row r="49" spans="1:53">
      <c r="A49" s="18"/>
      <c r="B49" s="19"/>
      <c r="C49" s="13"/>
      <c r="D49" s="31"/>
      <c r="E49" s="31"/>
      <c r="F49" s="31"/>
      <c r="G49" s="31"/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45">
        <f t="shared" si="20"/>
        <v>0</v>
      </c>
      <c r="T49"/>
      <c r="U49"/>
      <c r="V49"/>
      <c r="W49" s="42"/>
      <c r="AW49" s="2"/>
      <c r="AX49" s="2"/>
      <c r="AY49" s="2"/>
      <c r="AZ49" s="2"/>
      <c r="BA49" s="2"/>
    </row>
    <row r="50" ht="32.45" customHeight="1" spans="1:53">
      <c r="A50" s="18"/>
      <c r="B50" s="22" t="s">
        <v>91</v>
      </c>
      <c r="C50" s="23" t="s">
        <v>92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45">
        <f t="shared" si="20"/>
        <v>0</v>
      </c>
      <c r="T50"/>
      <c r="U50"/>
      <c r="V50"/>
      <c r="W50" s="42"/>
      <c r="AW50" s="2"/>
      <c r="AX50" s="2"/>
      <c r="AY50" s="2"/>
      <c r="AZ50" s="2"/>
      <c r="BA50" s="2"/>
    </row>
    <row r="51" ht="32.45" customHeight="1" spans="1:53">
      <c r="A51" s="18"/>
      <c r="B51" s="22" t="s">
        <v>93</v>
      </c>
      <c r="C51" s="23" t="s">
        <v>94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45">
        <f t="shared" si="20"/>
        <v>0</v>
      </c>
      <c r="T51"/>
      <c r="U51"/>
      <c r="V51"/>
      <c r="W51" s="42"/>
      <c r="AW51" s="2"/>
      <c r="AX51" s="2"/>
      <c r="AY51" s="2"/>
      <c r="AZ51" s="2"/>
      <c r="BA51" s="2"/>
    </row>
    <row r="52" ht="32.45" customHeight="1" spans="1:53">
      <c r="A52" s="18"/>
      <c r="B52" s="22" t="s">
        <v>95</v>
      </c>
      <c r="C52" s="23" t="s">
        <v>96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45">
        <f t="shared" si="20"/>
        <v>0</v>
      </c>
      <c r="T52"/>
      <c r="U52"/>
      <c r="V52"/>
      <c r="W52" s="47"/>
      <c r="AW52" s="2"/>
      <c r="AX52" s="2"/>
      <c r="AY52" s="2"/>
      <c r="AZ52" s="2"/>
      <c r="BA52" s="2"/>
    </row>
    <row r="53" ht="25.5" spans="1:53">
      <c r="A53" s="18"/>
      <c r="B53" s="22" t="s">
        <v>97</v>
      </c>
      <c r="C53" s="23" t="s">
        <v>98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6">
        <v>0</v>
      </c>
      <c r="R53" s="26">
        <v>0</v>
      </c>
      <c r="S53" s="45">
        <f t="shared" si="20"/>
        <v>0</v>
      </c>
      <c r="T53"/>
      <c r="U53"/>
      <c r="V53"/>
      <c r="W53" s="42"/>
      <c r="AW53" s="2"/>
      <c r="AX53" s="2"/>
      <c r="AY53" s="2"/>
      <c r="AZ53" s="2"/>
      <c r="BA53" s="2"/>
    </row>
    <row r="54" ht="25.5" spans="1:53">
      <c r="A54" s="18"/>
      <c r="B54" s="22" t="s">
        <v>99</v>
      </c>
      <c r="C54" s="23" t="s">
        <v>100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0</v>
      </c>
      <c r="S54" s="45">
        <f t="shared" si="20"/>
        <v>0</v>
      </c>
      <c r="T54"/>
      <c r="U54"/>
      <c r="V54"/>
      <c r="W54" s="42"/>
      <c r="X54" s="48"/>
      <c r="AW54" s="2"/>
      <c r="AX54" s="2"/>
      <c r="AY54" s="2"/>
      <c r="AZ54" s="2"/>
      <c r="BA54" s="2"/>
    </row>
    <row r="55" ht="25.5" spans="1:53">
      <c r="A55" s="18"/>
      <c r="B55" s="22" t="s">
        <v>101</v>
      </c>
      <c r="C55" s="23" t="s">
        <v>102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45">
        <f t="shared" si="20"/>
        <v>0</v>
      </c>
      <c r="T55"/>
      <c r="U55"/>
      <c r="V55"/>
      <c r="W55" s="42"/>
      <c r="AW55" s="2"/>
      <c r="AX55" s="2"/>
      <c r="AY55" s="2"/>
      <c r="AZ55" s="2"/>
      <c r="BA55" s="2"/>
    </row>
    <row r="56" ht="25.5" spans="1:53">
      <c r="A56" s="18"/>
      <c r="B56" s="22" t="s">
        <v>103</v>
      </c>
      <c r="C56" s="23" t="s">
        <v>104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45">
        <f t="shared" si="20"/>
        <v>0</v>
      </c>
      <c r="T56"/>
      <c r="U56"/>
      <c r="V56"/>
      <c r="W56" s="42"/>
      <c r="AW56" s="2"/>
      <c r="AX56" s="2"/>
      <c r="AY56" s="2"/>
      <c r="AZ56" s="2"/>
      <c r="BA56" s="2"/>
    </row>
    <row r="57" spans="1:53">
      <c r="A57" s="18"/>
      <c r="B57" s="19"/>
      <c r="C57" s="23"/>
      <c r="D57" s="31"/>
      <c r="E57" s="31"/>
      <c r="F57" s="31"/>
      <c r="G57" s="31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45">
        <f t="shared" si="20"/>
        <v>0</v>
      </c>
      <c r="T57"/>
      <c r="U57"/>
      <c r="V57"/>
      <c r="W57" s="42"/>
      <c r="AW57" s="2"/>
      <c r="AX57" s="2"/>
      <c r="AY57" s="2"/>
      <c r="AZ57" s="2"/>
      <c r="BA57" s="2"/>
    </row>
    <row r="58" ht="25.5" spans="1:53">
      <c r="A58" s="34" t="s">
        <v>105</v>
      </c>
      <c r="B58" s="19"/>
      <c r="C58" s="13" t="s">
        <v>106</v>
      </c>
      <c r="D58" s="21">
        <f t="shared" ref="D58:F58" si="21">D60+D61+D62+D63+D64+D65+D66+D67+D68</f>
        <v>733282700</v>
      </c>
      <c r="E58" s="21">
        <f t="shared" si="21"/>
        <v>480750000</v>
      </c>
      <c r="F58" s="21">
        <f t="shared" si="21"/>
        <v>1214032700</v>
      </c>
      <c r="G58" s="21">
        <f t="shared" ref="G58:R58" si="22">G60+G61+G62+G63+G64+G65+G66+G67+G68</f>
        <v>475109.97</v>
      </c>
      <c r="H58" s="21">
        <f t="shared" si="22"/>
        <v>2221654.2</v>
      </c>
      <c r="I58" s="21">
        <f t="shared" si="22"/>
        <v>59903002.9</v>
      </c>
      <c r="J58" s="21">
        <f t="shared" si="22"/>
        <v>80639715.89</v>
      </c>
      <c r="K58" s="21">
        <f t="shared" si="22"/>
        <v>1707077.73</v>
      </c>
      <c r="L58" s="21">
        <f t="shared" si="22"/>
        <v>68769298.95</v>
      </c>
      <c r="M58" s="21">
        <f t="shared" si="22"/>
        <v>8433854.54</v>
      </c>
      <c r="N58" s="21">
        <f t="shared" si="22"/>
        <v>14797803.41</v>
      </c>
      <c r="O58" s="21">
        <f t="shared" si="22"/>
        <v>314827861.38</v>
      </c>
      <c r="P58" s="21">
        <f t="shared" si="22"/>
        <v>58475746.49</v>
      </c>
      <c r="Q58" s="21">
        <f t="shared" si="22"/>
        <v>54510061.39</v>
      </c>
      <c r="R58" s="21">
        <f t="shared" si="22"/>
        <v>5411744.4</v>
      </c>
      <c r="S58" s="20">
        <f>SUM(G58:R58)</f>
        <v>670172931.25</v>
      </c>
      <c r="T58"/>
      <c r="U58"/>
      <c r="V58"/>
      <c r="W58" s="42"/>
      <c r="AW58" s="2"/>
      <c r="AX58" s="2"/>
      <c r="AY58" s="2"/>
      <c r="AZ58" s="2"/>
      <c r="BA58" s="2"/>
    </row>
    <row r="59" spans="1:53">
      <c r="A59" s="18"/>
      <c r="B59" s="19"/>
      <c r="C59" s="13"/>
      <c r="D59" s="20"/>
      <c r="E59" s="20"/>
      <c r="F59" s="20"/>
      <c r="G59" s="20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45">
        <f>+G59+H59+I59+J59+K59+L59+M59+N59+O59+T59+U59+V59+P59+Q59</f>
        <v>0</v>
      </c>
      <c r="T59"/>
      <c r="U59"/>
      <c r="V59"/>
      <c r="W59" s="42"/>
      <c r="AW59" s="2"/>
      <c r="AX59" s="2"/>
      <c r="AY59" s="2"/>
      <c r="AZ59" s="2"/>
      <c r="BA59" s="2"/>
    </row>
    <row r="60" spans="1:53">
      <c r="A60" s="18"/>
      <c r="B60" s="19" t="s">
        <v>107</v>
      </c>
      <c r="C60" s="23" t="s">
        <v>108</v>
      </c>
      <c r="D60" s="24">
        <v>60872169</v>
      </c>
      <c r="E60" s="24">
        <v>106600000</v>
      </c>
      <c r="F60" s="24">
        <f t="shared" ref="F60:F68" si="23">+D60+E60</f>
        <v>167472169</v>
      </c>
      <c r="G60" s="26">
        <v>75871.55</v>
      </c>
      <c r="H60" s="26">
        <v>202018.77</v>
      </c>
      <c r="I60" s="26">
        <v>790596.19</v>
      </c>
      <c r="J60" s="26">
        <v>2759679.44</v>
      </c>
      <c r="K60" s="26">
        <v>844600.89</v>
      </c>
      <c r="L60" s="26">
        <v>2337289.2</v>
      </c>
      <c r="M60" s="26">
        <v>0</v>
      </c>
      <c r="N60" s="26">
        <v>1323939.35</v>
      </c>
      <c r="O60" s="26">
        <v>553173.93</v>
      </c>
      <c r="P60" s="26">
        <v>17479242.05</v>
      </c>
      <c r="Q60" s="26">
        <v>1687509.6</v>
      </c>
      <c r="R60" s="26">
        <v>2540364.58</v>
      </c>
      <c r="S60" s="45">
        <f>SUM(G60:R60)</f>
        <v>30594285.55</v>
      </c>
      <c r="T60"/>
      <c r="U60"/>
      <c r="V60"/>
      <c r="W60" s="43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W60" s="2"/>
      <c r="AX60" s="2"/>
      <c r="AY60" s="2"/>
      <c r="AZ60" s="2"/>
      <c r="BA60" s="2"/>
    </row>
    <row r="61" ht="25.5" spans="1:53">
      <c r="A61" s="18"/>
      <c r="B61" s="22" t="s">
        <v>109</v>
      </c>
      <c r="C61" s="23" t="s">
        <v>110</v>
      </c>
      <c r="D61" s="26">
        <v>9660000</v>
      </c>
      <c r="E61" s="26">
        <v>-2830000</v>
      </c>
      <c r="F61" s="24">
        <f t="shared" si="23"/>
        <v>6830000</v>
      </c>
      <c r="G61" s="26">
        <v>0</v>
      </c>
      <c r="H61" s="26">
        <v>37783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240937.52</v>
      </c>
      <c r="O61" s="26">
        <v>0</v>
      </c>
      <c r="P61" s="26">
        <v>0</v>
      </c>
      <c r="Q61" s="26">
        <v>46238.3</v>
      </c>
      <c r="R61" s="26">
        <v>0</v>
      </c>
      <c r="S61" s="45">
        <f>SUM(G61:R61)</f>
        <v>324958.82</v>
      </c>
      <c r="T61"/>
      <c r="U61"/>
      <c r="V61"/>
      <c r="W61" s="43"/>
      <c r="X61" s="44"/>
      <c r="Y61" s="44"/>
      <c r="Z61" s="44"/>
      <c r="AW61" s="2"/>
      <c r="AX61" s="2"/>
      <c r="AY61" s="2"/>
      <c r="AZ61" s="2"/>
      <c r="BA61" s="2"/>
    </row>
    <row r="62" ht="25.5" spans="1:53">
      <c r="A62" s="18"/>
      <c r="B62" s="22" t="s">
        <v>111</v>
      </c>
      <c r="C62" s="23" t="s">
        <v>112</v>
      </c>
      <c r="D62" s="26">
        <v>1749991</v>
      </c>
      <c r="E62" s="26">
        <v>19000000</v>
      </c>
      <c r="F62" s="24">
        <f t="shared" si="23"/>
        <v>20749991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/>
      <c r="R62" s="26">
        <v>0</v>
      </c>
      <c r="S62" s="45">
        <f>SUM(G62:R62)</f>
        <v>0</v>
      </c>
      <c r="T62"/>
      <c r="U62"/>
      <c r="V62"/>
      <c r="W62" s="43"/>
      <c r="X62" s="44"/>
      <c r="Y62" s="44"/>
      <c r="Z62" s="44"/>
      <c r="AW62" s="2"/>
      <c r="AX62" s="2"/>
      <c r="AY62" s="2"/>
      <c r="AZ62" s="2"/>
      <c r="BA62" s="2"/>
    </row>
    <row r="63" ht="25.5" spans="1:53">
      <c r="A63" s="18"/>
      <c r="B63" s="22" t="s">
        <v>113</v>
      </c>
      <c r="C63" s="23" t="s">
        <v>114</v>
      </c>
      <c r="D63" s="26">
        <v>63975000</v>
      </c>
      <c r="E63" s="26">
        <v>-32000000</v>
      </c>
      <c r="F63" s="24">
        <f t="shared" si="23"/>
        <v>31975000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5154000</v>
      </c>
      <c r="P63" s="26">
        <v>0</v>
      </c>
      <c r="Q63" s="26">
        <v>0</v>
      </c>
      <c r="R63" s="26">
        <v>0</v>
      </c>
      <c r="S63" s="45">
        <f>SUM(G63:R63)</f>
        <v>5154000</v>
      </c>
      <c r="T63"/>
      <c r="U63"/>
      <c r="V63"/>
      <c r="W63" s="43"/>
      <c r="X63" s="44"/>
      <c r="AC63" s="49"/>
      <c r="AW63" s="2"/>
      <c r="AX63" s="2"/>
      <c r="AY63" s="2"/>
      <c r="AZ63" s="2"/>
      <c r="BA63" s="2"/>
    </row>
    <row r="64" ht="25.5" spans="1:53">
      <c r="A64" s="18"/>
      <c r="B64" s="22" t="s">
        <v>115</v>
      </c>
      <c r="C64" s="23" t="s">
        <v>116</v>
      </c>
      <c r="D64" s="24">
        <v>568475540</v>
      </c>
      <c r="E64" s="26">
        <v>315370000</v>
      </c>
      <c r="F64" s="24">
        <f t="shared" si="23"/>
        <v>883845540</v>
      </c>
      <c r="G64" s="26">
        <v>399238.42</v>
      </c>
      <c r="H64" s="26">
        <v>1854238.43</v>
      </c>
      <c r="I64" s="26">
        <v>59112406.71</v>
      </c>
      <c r="J64" s="26">
        <v>77561141.45</v>
      </c>
      <c r="K64" s="26">
        <v>862476.84</v>
      </c>
      <c r="L64" s="26">
        <v>66432009.75</v>
      </c>
      <c r="M64" s="26">
        <v>8433854.54</v>
      </c>
      <c r="N64" s="26">
        <v>13232926.54</v>
      </c>
      <c r="O64" s="26">
        <v>309120687.45</v>
      </c>
      <c r="P64" s="26">
        <v>40845116.12</v>
      </c>
      <c r="Q64" s="26">
        <v>52776313.49</v>
      </c>
      <c r="R64" s="26">
        <v>2871379.82</v>
      </c>
      <c r="S64" s="45">
        <f>SUM(G64:R64)</f>
        <v>633501789.56</v>
      </c>
      <c r="T64"/>
      <c r="U64"/>
      <c r="V64"/>
      <c r="W64" s="43"/>
      <c r="X64" s="44"/>
      <c r="AW64" s="2"/>
      <c r="AX64" s="2"/>
      <c r="AY64" s="2"/>
      <c r="AZ64" s="2"/>
      <c r="BA64" s="2"/>
    </row>
    <row r="65" spans="1:53">
      <c r="A65" s="18"/>
      <c r="B65" s="19" t="s">
        <v>117</v>
      </c>
      <c r="C65" s="23" t="s">
        <v>118</v>
      </c>
      <c r="D65" s="26">
        <v>0</v>
      </c>
      <c r="E65" s="26">
        <v>86830000</v>
      </c>
      <c r="F65" s="24">
        <f t="shared" si="23"/>
        <v>86830000</v>
      </c>
      <c r="G65" s="26">
        <v>0</v>
      </c>
      <c r="H65" s="26">
        <v>127614</v>
      </c>
      <c r="I65" s="26">
        <v>0</v>
      </c>
      <c r="J65" s="26">
        <v>318895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151388.32</v>
      </c>
      <c r="Q65" s="26">
        <v>0</v>
      </c>
      <c r="R65" s="26">
        <v>0</v>
      </c>
      <c r="S65" s="45">
        <f t="shared" ref="S65:S77" si="24">SUM(G65:R65)</f>
        <v>597897.32</v>
      </c>
      <c r="T65"/>
      <c r="U65"/>
      <c r="V65"/>
      <c r="W65" s="43"/>
      <c r="X65" s="44"/>
      <c r="AW65" s="2"/>
      <c r="AX65" s="2"/>
      <c r="AY65" s="2"/>
      <c r="AZ65" s="2"/>
      <c r="BA65" s="2"/>
    </row>
    <row r="66" spans="1:53">
      <c r="A66" s="18"/>
      <c r="B66" s="19" t="s">
        <v>119</v>
      </c>
      <c r="C66" s="23" t="s">
        <v>120</v>
      </c>
      <c r="D66" s="21">
        <v>0</v>
      </c>
      <c r="E66" s="21">
        <v>0</v>
      </c>
      <c r="F66" s="53">
        <f t="shared" si="23"/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45">
        <f t="shared" si="24"/>
        <v>0</v>
      </c>
      <c r="T66"/>
      <c r="U66"/>
      <c r="V66"/>
      <c r="W66" s="43"/>
      <c r="X66" s="44"/>
      <c r="AW66" s="2"/>
      <c r="AX66" s="2"/>
      <c r="AY66" s="2"/>
      <c r="AZ66" s="2"/>
      <c r="BA66" s="2"/>
    </row>
    <row r="67" spans="1:53">
      <c r="A67" s="18"/>
      <c r="B67" s="19" t="s">
        <v>121</v>
      </c>
      <c r="C67" s="23" t="s">
        <v>122</v>
      </c>
      <c r="D67" s="54">
        <v>7750000</v>
      </c>
      <c r="E67" s="54">
        <v>7780000</v>
      </c>
      <c r="F67" s="55">
        <f t="shared" si="23"/>
        <v>15530000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102">
        <f t="shared" si="24"/>
        <v>0</v>
      </c>
      <c r="T67"/>
      <c r="U67"/>
      <c r="V67"/>
      <c r="W67" s="43"/>
      <c r="X67" s="44"/>
      <c r="AW67" s="2"/>
      <c r="AX67" s="2"/>
      <c r="AY67" s="2"/>
      <c r="AZ67" s="2"/>
      <c r="BA67" s="2"/>
    </row>
    <row r="68" ht="25.5" spans="1:53">
      <c r="A68" s="18"/>
      <c r="B68" s="22" t="s">
        <v>123</v>
      </c>
      <c r="C68" s="23" t="s">
        <v>124</v>
      </c>
      <c r="D68" s="54">
        <v>20800000</v>
      </c>
      <c r="E68" s="54">
        <v>-20000000</v>
      </c>
      <c r="F68" s="55">
        <f t="shared" si="23"/>
        <v>800000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102">
        <f t="shared" si="24"/>
        <v>0</v>
      </c>
      <c r="T68"/>
      <c r="U68"/>
      <c r="V68"/>
      <c r="W68" s="43"/>
      <c r="X68" s="44"/>
      <c r="AW68" s="2"/>
      <c r="AX68" s="2"/>
      <c r="AY68" s="2"/>
      <c r="AZ68" s="2"/>
      <c r="BA68" s="2"/>
    </row>
    <row r="69" spans="1:53">
      <c r="A69" s="18"/>
      <c r="B69" s="19"/>
      <c r="C69" s="23"/>
      <c r="D69" s="56"/>
      <c r="E69" s="56"/>
      <c r="F69" s="56"/>
      <c r="G69" s="56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102">
        <f t="shared" si="24"/>
        <v>0</v>
      </c>
      <c r="T69"/>
      <c r="U69"/>
      <c r="V69"/>
      <c r="W69" s="43"/>
      <c r="X69" s="44"/>
      <c r="AW69" s="2"/>
      <c r="AX69" s="2"/>
      <c r="AY69" s="2"/>
      <c r="AZ69" s="2"/>
      <c r="BA69" s="2"/>
    </row>
    <row r="70" spans="1:53">
      <c r="A70" s="11" t="s">
        <v>125</v>
      </c>
      <c r="B70" s="19"/>
      <c r="C70" s="13" t="s">
        <v>126</v>
      </c>
      <c r="D70" s="58">
        <v>0</v>
      </c>
      <c r="E70" s="16">
        <f>+E72+E73+E74+E75</f>
        <v>15000000</v>
      </c>
      <c r="F70" s="16">
        <f>+F72</f>
        <v>15000000</v>
      </c>
      <c r="G70" s="58">
        <v>0</v>
      </c>
      <c r="H70" s="59">
        <v>0</v>
      </c>
      <c r="I70" s="59">
        <v>0</v>
      </c>
      <c r="J70" s="59">
        <v>0</v>
      </c>
      <c r="K70" s="17">
        <f>+K72</f>
        <v>2855779.11</v>
      </c>
      <c r="L70" s="59">
        <v>0</v>
      </c>
      <c r="M70" s="59">
        <v>0</v>
      </c>
      <c r="N70" s="59">
        <v>0</v>
      </c>
      <c r="O70" s="59">
        <v>0</v>
      </c>
      <c r="P70" s="59">
        <v>0</v>
      </c>
      <c r="Q70" s="59">
        <v>0</v>
      </c>
      <c r="R70" s="59">
        <v>0</v>
      </c>
      <c r="S70" s="102">
        <f t="shared" si="24"/>
        <v>2855779.11</v>
      </c>
      <c r="T70"/>
      <c r="U70"/>
      <c r="V70"/>
      <c r="W70" s="43"/>
      <c r="X70" s="44"/>
      <c r="AW70" s="2"/>
      <c r="AX70" s="2"/>
      <c r="AY70" s="2"/>
      <c r="AZ70" s="2"/>
      <c r="BA70" s="2"/>
    </row>
    <row r="71" spans="1:53">
      <c r="A71" s="18"/>
      <c r="B71" s="19"/>
      <c r="C71" s="13"/>
      <c r="D71" s="58"/>
      <c r="E71" s="58"/>
      <c r="F71" s="58"/>
      <c r="G71" s="58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102">
        <f t="shared" si="24"/>
        <v>0</v>
      </c>
      <c r="T71"/>
      <c r="U71"/>
      <c r="V71"/>
      <c r="W71" s="43"/>
      <c r="X71" s="44"/>
      <c r="AW71" s="2"/>
      <c r="AX71" s="2"/>
      <c r="AY71" s="2"/>
      <c r="AZ71" s="2"/>
      <c r="BA71" s="2"/>
    </row>
    <row r="72" spans="1:53">
      <c r="A72" s="18"/>
      <c r="B72" s="22" t="s">
        <v>127</v>
      </c>
      <c r="C72" s="23" t="s">
        <v>128</v>
      </c>
      <c r="D72" s="54">
        <v>0</v>
      </c>
      <c r="E72" s="54">
        <v>15000000</v>
      </c>
      <c r="F72" s="55">
        <f t="shared" ref="F72" si="25">+D72+E72</f>
        <v>15000000</v>
      </c>
      <c r="G72" s="54">
        <v>0</v>
      </c>
      <c r="H72" s="54">
        <v>0</v>
      </c>
      <c r="I72" s="54">
        <v>0</v>
      </c>
      <c r="J72" s="54">
        <v>0</v>
      </c>
      <c r="K72" s="54">
        <v>2855779.11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102">
        <f t="shared" si="24"/>
        <v>2855779.11</v>
      </c>
      <c r="T72"/>
      <c r="U72"/>
      <c r="V72"/>
      <c r="W72" s="43"/>
      <c r="X72" s="44"/>
      <c r="AW72" s="2"/>
      <c r="AX72" s="2"/>
      <c r="AY72" s="2"/>
      <c r="AZ72" s="2"/>
      <c r="BA72" s="2"/>
    </row>
    <row r="73" spans="1:53">
      <c r="A73" s="18"/>
      <c r="B73" s="22" t="s">
        <v>129</v>
      </c>
      <c r="C73" s="23" t="s">
        <v>130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02">
        <f t="shared" si="24"/>
        <v>0</v>
      </c>
      <c r="T73"/>
      <c r="U73"/>
      <c r="V73"/>
      <c r="W73" s="43"/>
      <c r="X73" s="44"/>
      <c r="AW73" s="2"/>
      <c r="AX73" s="2"/>
      <c r="AY73" s="2"/>
      <c r="AZ73" s="2"/>
      <c r="BA73" s="2"/>
    </row>
    <row r="74" ht="25.5" spans="1:53">
      <c r="A74" s="18"/>
      <c r="B74" s="22" t="s">
        <v>131</v>
      </c>
      <c r="C74" s="23" t="s">
        <v>132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02">
        <f t="shared" si="24"/>
        <v>0</v>
      </c>
      <c r="T74"/>
      <c r="U74"/>
      <c r="V74"/>
      <c r="W74" s="43"/>
      <c r="X74" s="44"/>
      <c r="AW74" s="2"/>
      <c r="AX74" s="2"/>
      <c r="AY74" s="2"/>
      <c r="AZ74" s="2"/>
      <c r="BA74" s="2"/>
    </row>
    <row r="75" ht="38.25" spans="1:53">
      <c r="A75" s="18"/>
      <c r="B75" s="22" t="s">
        <v>133</v>
      </c>
      <c r="C75" s="23" t="s">
        <v>134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02">
        <f t="shared" si="24"/>
        <v>0</v>
      </c>
      <c r="T75"/>
      <c r="U75"/>
      <c r="V75"/>
      <c r="W75" s="43"/>
      <c r="X75" s="44"/>
      <c r="AW75" s="2"/>
      <c r="AX75" s="2"/>
      <c r="AY75" s="2"/>
      <c r="AZ75" s="2"/>
      <c r="BA75" s="2"/>
    </row>
    <row r="76" spans="1:53">
      <c r="A76" s="18"/>
      <c r="B76" s="19"/>
      <c r="C76" s="23"/>
      <c r="D76" s="58"/>
      <c r="E76" s="58"/>
      <c r="F76" s="58"/>
      <c r="G76" s="58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102">
        <f t="shared" si="24"/>
        <v>0</v>
      </c>
      <c r="T76"/>
      <c r="U76"/>
      <c r="V76"/>
      <c r="W76" s="43"/>
      <c r="X76" s="44"/>
      <c r="AW76" s="2"/>
      <c r="AX76" s="2"/>
      <c r="AY76" s="2"/>
      <c r="AZ76" s="2"/>
      <c r="BA76" s="2"/>
    </row>
    <row r="77" ht="25.5" spans="1:53">
      <c r="A77" s="34" t="s">
        <v>135</v>
      </c>
      <c r="B77" s="19"/>
      <c r="C77" s="13" t="s">
        <v>136</v>
      </c>
      <c r="D77" s="58">
        <v>0</v>
      </c>
      <c r="E77" s="58">
        <v>0</v>
      </c>
      <c r="F77" s="58">
        <v>0</v>
      </c>
      <c r="G77" s="58">
        <v>0</v>
      </c>
      <c r="H77" s="59">
        <v>0</v>
      </c>
      <c r="I77" s="59">
        <v>0</v>
      </c>
      <c r="J77" s="59">
        <v>0</v>
      </c>
      <c r="K77" s="59">
        <v>0</v>
      </c>
      <c r="L77" s="59">
        <v>0</v>
      </c>
      <c r="M77" s="59">
        <v>0</v>
      </c>
      <c r="N77" s="59">
        <v>0</v>
      </c>
      <c r="O77" s="59">
        <v>0</v>
      </c>
      <c r="P77" s="59">
        <v>0</v>
      </c>
      <c r="Q77" s="59">
        <v>0</v>
      </c>
      <c r="R77" s="59">
        <v>0</v>
      </c>
      <c r="S77" s="102">
        <f t="shared" si="24"/>
        <v>0</v>
      </c>
      <c r="T77"/>
      <c r="U77"/>
      <c r="V77"/>
      <c r="W77" s="43"/>
      <c r="X77" s="44"/>
      <c r="AW77" s="2"/>
      <c r="AX77" s="2"/>
      <c r="AY77" s="2"/>
      <c r="AZ77" s="2"/>
      <c r="BA77" s="2"/>
    </row>
    <row r="78" spans="1:53">
      <c r="A78" s="18"/>
      <c r="B78" s="19"/>
      <c r="C78" s="13"/>
      <c r="D78" s="58"/>
      <c r="E78" s="58"/>
      <c r="F78" s="58"/>
      <c r="G78" s="58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102">
        <f t="shared" ref="S78:S86" si="26">SUM(G78:Q78)</f>
        <v>0</v>
      </c>
      <c r="T78"/>
      <c r="U78"/>
      <c r="V78"/>
      <c r="W78" s="43"/>
      <c r="X78" s="44"/>
      <c r="AW78" s="2"/>
      <c r="AX78" s="2"/>
      <c r="AY78" s="2"/>
      <c r="AZ78" s="2"/>
      <c r="BA78" s="2"/>
    </row>
    <row r="79" spans="1:53">
      <c r="A79" s="18"/>
      <c r="B79" s="19" t="s">
        <v>137</v>
      </c>
      <c r="C79" s="23" t="s">
        <v>138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02">
        <f t="shared" si="26"/>
        <v>0</v>
      </c>
      <c r="T79"/>
      <c r="U79"/>
      <c r="V79"/>
      <c r="W79" s="43"/>
      <c r="X79" s="44"/>
      <c r="AW79" s="2"/>
      <c r="AX79" s="2"/>
      <c r="AY79" s="2"/>
      <c r="AZ79" s="2"/>
      <c r="BA79" s="2"/>
    </row>
    <row r="80" ht="25.5" spans="1:53">
      <c r="A80" s="18"/>
      <c r="B80" s="22" t="s">
        <v>139</v>
      </c>
      <c r="C80" s="23" t="s">
        <v>140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7">
        <v>0</v>
      </c>
      <c r="S80" s="102">
        <f t="shared" si="26"/>
        <v>0</v>
      </c>
      <c r="T80"/>
      <c r="U80"/>
      <c r="V80"/>
      <c r="W80" s="43"/>
      <c r="X80" s="44"/>
      <c r="AW80" s="2"/>
      <c r="AX80" s="2"/>
      <c r="AY80" s="2"/>
      <c r="AZ80" s="2"/>
      <c r="BA80" s="2"/>
    </row>
    <row r="81" spans="1:53">
      <c r="A81" s="18"/>
      <c r="B81" s="19"/>
      <c r="C81" s="23"/>
      <c r="D81" s="58"/>
      <c r="E81" s="58"/>
      <c r="F81" s="58"/>
      <c r="G81" s="58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102">
        <f t="shared" si="26"/>
        <v>0</v>
      </c>
      <c r="T81"/>
      <c r="U81"/>
      <c r="V81"/>
      <c r="W81" s="43"/>
      <c r="X81" s="44"/>
      <c r="AW81" s="2"/>
      <c r="AX81" s="2"/>
      <c r="AY81" s="2"/>
      <c r="AZ81" s="2"/>
      <c r="BA81" s="2"/>
    </row>
    <row r="82" spans="1:53">
      <c r="A82" s="11" t="s">
        <v>141</v>
      </c>
      <c r="B82" s="19"/>
      <c r="C82" s="13" t="s">
        <v>142</v>
      </c>
      <c r="D82" s="58">
        <v>0</v>
      </c>
      <c r="E82" s="58">
        <v>0</v>
      </c>
      <c r="F82" s="58">
        <v>0</v>
      </c>
      <c r="G82" s="58">
        <v>0</v>
      </c>
      <c r="H82" s="59">
        <v>0</v>
      </c>
      <c r="I82" s="59">
        <v>0</v>
      </c>
      <c r="J82" s="59">
        <v>0</v>
      </c>
      <c r="K82" s="59">
        <v>0</v>
      </c>
      <c r="L82" s="59">
        <v>0</v>
      </c>
      <c r="M82" s="59">
        <v>0</v>
      </c>
      <c r="N82" s="59">
        <v>0</v>
      </c>
      <c r="O82" s="59">
        <v>0</v>
      </c>
      <c r="P82" s="59">
        <v>0</v>
      </c>
      <c r="Q82" s="59">
        <v>0</v>
      </c>
      <c r="R82" s="59">
        <v>0</v>
      </c>
      <c r="S82" s="102">
        <f t="shared" si="26"/>
        <v>0</v>
      </c>
      <c r="T82"/>
      <c r="U82"/>
      <c r="V82"/>
      <c r="W82" s="43"/>
      <c r="X82" s="44"/>
      <c r="AW82" s="2"/>
      <c r="AX82" s="2"/>
      <c r="AY82" s="2"/>
      <c r="AZ82" s="2"/>
      <c r="BA82" s="2"/>
    </row>
    <row r="83" spans="1:53">
      <c r="A83" s="18"/>
      <c r="B83" s="19"/>
      <c r="C83" s="13"/>
      <c r="D83" s="58"/>
      <c r="E83" s="58"/>
      <c r="F83" s="58"/>
      <c r="G83" s="58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102">
        <f t="shared" si="26"/>
        <v>0</v>
      </c>
      <c r="T83"/>
      <c r="U83"/>
      <c r="V83"/>
      <c r="W83" s="43"/>
      <c r="X83" s="44"/>
      <c r="AW83" s="2"/>
      <c r="AX83" s="2"/>
      <c r="AY83" s="2"/>
      <c r="AZ83" s="2"/>
      <c r="BA83" s="2"/>
    </row>
    <row r="84" ht="25.5" spans="1:53">
      <c r="A84" s="18"/>
      <c r="B84" s="22" t="s">
        <v>143</v>
      </c>
      <c r="C84" s="23" t="s">
        <v>144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  <c r="S84" s="102">
        <f t="shared" si="26"/>
        <v>0</v>
      </c>
      <c r="T84"/>
      <c r="U84"/>
      <c r="V84"/>
      <c r="W84" s="43"/>
      <c r="X84" s="44"/>
      <c r="AW84" s="2"/>
      <c r="AX84" s="2"/>
      <c r="AY84" s="2"/>
      <c r="AZ84" s="2"/>
      <c r="BA84" s="2"/>
    </row>
    <row r="85" ht="25.5" spans="1:53">
      <c r="A85" s="18"/>
      <c r="B85" s="22" t="s">
        <v>145</v>
      </c>
      <c r="C85" s="23" t="s">
        <v>146</v>
      </c>
      <c r="D85" s="17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02">
        <f t="shared" si="26"/>
        <v>0</v>
      </c>
      <c r="T85"/>
      <c r="U85"/>
      <c r="V85"/>
      <c r="W85" s="43"/>
      <c r="X85" s="44"/>
      <c r="AW85" s="2"/>
      <c r="AX85" s="2"/>
      <c r="AY85" s="2"/>
      <c r="AZ85" s="2"/>
      <c r="BA85" s="2"/>
    </row>
    <row r="86" ht="25.5" spans="1:53">
      <c r="A86" s="18"/>
      <c r="B86" s="22" t="s">
        <v>147</v>
      </c>
      <c r="C86" s="23" t="s">
        <v>148</v>
      </c>
      <c r="D86" s="17">
        <v>0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02">
        <f t="shared" si="26"/>
        <v>0</v>
      </c>
      <c r="T86"/>
      <c r="U86"/>
      <c r="V86"/>
      <c r="W86" s="43"/>
      <c r="X86" s="44"/>
      <c r="AW86" s="2"/>
      <c r="AX86" s="2"/>
      <c r="AY86" s="2"/>
      <c r="AZ86" s="2"/>
      <c r="BA86" s="2"/>
    </row>
    <row r="87" ht="5.45" customHeight="1" spans="1:53">
      <c r="A87" s="60"/>
      <c r="B87" s="61"/>
      <c r="C87" s="23"/>
      <c r="D87" s="62"/>
      <c r="E87" s="62"/>
      <c r="F87" s="62"/>
      <c r="G87" s="62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102">
        <f>+G87+H87+I87+J87+K87+L87+M87+N87+O87+T87+U87+V87+P87+Q87</f>
        <v>0</v>
      </c>
      <c r="T87"/>
      <c r="U87"/>
      <c r="V87"/>
      <c r="W87" s="43"/>
      <c r="X87" s="44"/>
      <c r="AW87" s="2"/>
      <c r="AX87" s="2"/>
      <c r="AY87" s="2"/>
      <c r="AZ87" s="2"/>
      <c r="BA87" s="2"/>
    </row>
    <row r="88" ht="50.25" customHeight="1" spans="1:52">
      <c r="A88" s="64" t="s">
        <v>149</v>
      </c>
      <c r="B88" s="64"/>
      <c r="C88" s="64"/>
      <c r="D88" s="65">
        <f>D6+D14+D26+D38+D58</f>
        <v>5743761785</v>
      </c>
      <c r="E88" s="65">
        <f>E6+E14+E26+E38+E58+E70</f>
        <v>1500000000</v>
      </c>
      <c r="F88" s="65">
        <f>F6+F14+F26+F38+F58+F70</f>
        <v>7243761785</v>
      </c>
      <c r="G88" s="65">
        <f>G6+G14+G26+G38+G58</f>
        <v>243596740.39</v>
      </c>
      <c r="H88" s="66">
        <f>H82+H77+H70+H58+H38+H26+H14+H6</f>
        <v>278833268.05</v>
      </c>
      <c r="I88" s="66">
        <f t="shared" ref="I88:O88" si="27">I82+I77+I70+I58+I38+I26+I14+I6</f>
        <v>366610446.7</v>
      </c>
      <c r="J88" s="66">
        <f t="shared" si="27"/>
        <v>390139328.88</v>
      </c>
      <c r="K88" s="66">
        <f t="shared" si="27"/>
        <v>348297211.08</v>
      </c>
      <c r="L88" s="66">
        <f t="shared" si="27"/>
        <v>349111078.17</v>
      </c>
      <c r="M88" s="66">
        <f t="shared" si="27"/>
        <v>432258394.09</v>
      </c>
      <c r="N88" s="66">
        <f t="shared" si="27"/>
        <v>304093503.47</v>
      </c>
      <c r="O88" s="66">
        <f t="shared" si="27"/>
        <v>621636832.15</v>
      </c>
      <c r="P88" s="66">
        <f t="shared" ref="P88:R88" si="28">P82+P77+P70+P58+P38+P26+P14+P6</f>
        <v>517724859.85</v>
      </c>
      <c r="Q88" s="66">
        <f t="shared" si="28"/>
        <v>358320858.17</v>
      </c>
      <c r="R88" s="66">
        <f t="shared" si="28"/>
        <v>1668266149.49</v>
      </c>
      <c r="S88" s="66">
        <f>SUM(G88:R88)</f>
        <v>5878888670.49</v>
      </c>
      <c r="T88"/>
      <c r="U88"/>
      <c r="V88"/>
      <c r="W88" s="42"/>
      <c r="AW88" s="2"/>
      <c r="AX88" s="2"/>
      <c r="AY88" s="2"/>
      <c r="AZ88" s="2"/>
    </row>
    <row r="89" ht="7.15" customHeight="1" spans="1:52">
      <c r="A89" s="67"/>
      <c r="B89" s="68"/>
      <c r="C89" s="13"/>
      <c r="D89" s="69"/>
      <c r="E89" s="69"/>
      <c r="F89" s="69"/>
      <c r="G89" s="69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102">
        <f>+G89+H89+I89+J89+K89+L89+M89+N89+O89+T89+U89+V89+P89+Q89</f>
        <v>0</v>
      </c>
      <c r="T89"/>
      <c r="U89"/>
      <c r="V89"/>
      <c r="W89" s="42"/>
      <c r="AW89" s="2"/>
      <c r="AX89" s="2"/>
      <c r="AY89" s="2"/>
      <c r="AZ89" s="2"/>
    </row>
    <row r="90" ht="15.6" customHeight="1" spans="1:53">
      <c r="A90" s="34">
        <v>4</v>
      </c>
      <c r="B90" s="22"/>
      <c r="C90" s="13" t="s">
        <v>150</v>
      </c>
      <c r="D90" s="58">
        <v>0</v>
      </c>
      <c r="E90" s="58">
        <v>0</v>
      </c>
      <c r="F90" s="58">
        <v>0</v>
      </c>
      <c r="G90" s="58">
        <v>0</v>
      </c>
      <c r="H90" s="59">
        <v>0</v>
      </c>
      <c r="I90" s="59">
        <v>0</v>
      </c>
      <c r="J90" s="59">
        <v>0</v>
      </c>
      <c r="K90" s="59">
        <v>0</v>
      </c>
      <c r="L90" s="59">
        <v>0</v>
      </c>
      <c r="M90" s="59">
        <v>0</v>
      </c>
      <c r="N90" s="59">
        <v>0</v>
      </c>
      <c r="O90" s="59">
        <v>0</v>
      </c>
      <c r="P90" s="59">
        <v>0</v>
      </c>
      <c r="Q90" s="59">
        <v>0</v>
      </c>
      <c r="R90" s="59">
        <v>0</v>
      </c>
      <c r="S90" s="102">
        <f t="shared" ref="S90:S104" si="29">SUM(G90:Q90)</f>
        <v>0</v>
      </c>
      <c r="T90"/>
      <c r="U90"/>
      <c r="V90"/>
      <c r="W90" s="43"/>
      <c r="X90" s="44"/>
      <c r="AW90" s="2"/>
      <c r="AX90" s="2"/>
      <c r="AY90" s="2"/>
      <c r="AZ90" s="2"/>
      <c r="BA90" s="2"/>
    </row>
    <row r="91" ht="4.9" customHeight="1" spans="1:53">
      <c r="A91" s="71"/>
      <c r="B91" s="22"/>
      <c r="C91" s="13"/>
      <c r="D91" s="58"/>
      <c r="E91" s="58"/>
      <c r="F91" s="58"/>
      <c r="G91" s="58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102">
        <f t="shared" si="29"/>
        <v>0</v>
      </c>
      <c r="T91"/>
      <c r="U91"/>
      <c r="V91"/>
      <c r="W91" s="43"/>
      <c r="X91" s="44"/>
      <c r="AW91" s="2"/>
      <c r="AX91" s="2"/>
      <c r="AY91" s="2"/>
      <c r="AZ91" s="2"/>
      <c r="BA91" s="2"/>
    </row>
    <row r="92" ht="29.45" customHeight="1" spans="1:53">
      <c r="A92" s="34" t="s">
        <v>151</v>
      </c>
      <c r="B92" s="22"/>
      <c r="C92" s="13" t="s">
        <v>152</v>
      </c>
      <c r="D92" s="58">
        <v>0</v>
      </c>
      <c r="E92" s="58">
        <v>0</v>
      </c>
      <c r="F92" s="58">
        <v>0</v>
      </c>
      <c r="G92" s="58">
        <v>0</v>
      </c>
      <c r="H92" s="59">
        <v>0</v>
      </c>
      <c r="I92" s="59">
        <v>0</v>
      </c>
      <c r="J92" s="59">
        <v>0</v>
      </c>
      <c r="K92" s="59">
        <v>0</v>
      </c>
      <c r="L92" s="59">
        <v>0</v>
      </c>
      <c r="M92" s="59">
        <v>0</v>
      </c>
      <c r="N92" s="59">
        <v>0</v>
      </c>
      <c r="O92" s="59">
        <v>0</v>
      </c>
      <c r="P92" s="59">
        <v>0</v>
      </c>
      <c r="Q92" s="59">
        <v>0</v>
      </c>
      <c r="R92" s="59">
        <v>0</v>
      </c>
      <c r="S92" s="102">
        <f t="shared" si="29"/>
        <v>0</v>
      </c>
      <c r="T92"/>
      <c r="U92"/>
      <c r="V92"/>
      <c r="W92" s="43"/>
      <c r="X92" s="44"/>
      <c r="AW92" s="2"/>
      <c r="AX92" s="2"/>
      <c r="AY92" s="2"/>
      <c r="AZ92" s="2"/>
      <c r="BA92" s="2"/>
    </row>
    <row r="93" ht="4.9" customHeight="1" spans="1:53">
      <c r="A93" s="71"/>
      <c r="B93" s="22"/>
      <c r="C93" s="13"/>
      <c r="D93" s="58"/>
      <c r="E93" s="58"/>
      <c r="F93" s="58"/>
      <c r="G93" s="58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102">
        <f t="shared" si="29"/>
        <v>0</v>
      </c>
      <c r="T93"/>
      <c r="U93"/>
      <c r="V93"/>
      <c r="W93" s="43"/>
      <c r="X93" s="44"/>
      <c r="AW93" s="2"/>
      <c r="AX93" s="2"/>
      <c r="AY93" s="2"/>
      <c r="AZ93" s="2"/>
      <c r="BA93" s="2"/>
    </row>
    <row r="94" ht="32.45" customHeight="1" spans="1:53">
      <c r="A94" s="71"/>
      <c r="B94" s="22" t="s">
        <v>153</v>
      </c>
      <c r="C94" s="23" t="s">
        <v>154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02">
        <f t="shared" si="29"/>
        <v>0</v>
      </c>
      <c r="T94"/>
      <c r="U94"/>
      <c r="V94"/>
      <c r="W94" s="43"/>
      <c r="X94" s="44"/>
      <c r="AW94" s="2"/>
      <c r="AX94" s="2"/>
      <c r="AY94" s="2"/>
      <c r="AZ94" s="2"/>
      <c r="BA94" s="2"/>
    </row>
    <row r="95" ht="34.9" customHeight="1" spans="1:53">
      <c r="A95" s="71"/>
      <c r="B95" s="22" t="s">
        <v>155</v>
      </c>
      <c r="C95" s="23" t="s">
        <v>156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  <c r="S95" s="102">
        <f t="shared" si="29"/>
        <v>0</v>
      </c>
      <c r="T95"/>
      <c r="U95"/>
      <c r="V95"/>
      <c r="W95" s="43"/>
      <c r="X95" s="44"/>
      <c r="AW95" s="2"/>
      <c r="AX95" s="2"/>
      <c r="AY95" s="2"/>
      <c r="AZ95" s="2"/>
      <c r="BA95" s="2"/>
    </row>
    <row r="96" ht="2.45" customHeight="1" spans="1:53">
      <c r="A96" s="71"/>
      <c r="B96" s="22"/>
      <c r="C96" s="23"/>
      <c r="D96" s="58"/>
      <c r="E96" s="58"/>
      <c r="F96" s="58"/>
      <c r="G96" s="58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102">
        <f t="shared" si="29"/>
        <v>0</v>
      </c>
      <c r="T96"/>
      <c r="U96"/>
      <c r="V96"/>
      <c r="W96" s="43"/>
      <c r="X96" s="44"/>
      <c r="AW96" s="2"/>
      <c r="AX96" s="2"/>
      <c r="AY96" s="2"/>
      <c r="AZ96" s="2"/>
      <c r="BA96" s="2"/>
    </row>
    <row r="97" ht="16.15" customHeight="1" spans="1:53">
      <c r="A97" s="34" t="s">
        <v>157</v>
      </c>
      <c r="B97" s="22"/>
      <c r="C97" s="72" t="s">
        <v>158</v>
      </c>
      <c r="D97" s="58">
        <v>0</v>
      </c>
      <c r="E97" s="58">
        <v>0</v>
      </c>
      <c r="F97" s="58">
        <v>0</v>
      </c>
      <c r="G97" s="58">
        <v>0</v>
      </c>
      <c r="H97" s="59">
        <v>0</v>
      </c>
      <c r="I97" s="59">
        <v>0</v>
      </c>
      <c r="J97" s="59">
        <v>0</v>
      </c>
      <c r="K97" s="59">
        <v>0</v>
      </c>
      <c r="L97" s="59">
        <v>0</v>
      </c>
      <c r="M97" s="59">
        <v>0</v>
      </c>
      <c r="N97" s="59">
        <v>0</v>
      </c>
      <c r="O97" s="59">
        <v>0</v>
      </c>
      <c r="P97" s="59">
        <v>0</v>
      </c>
      <c r="Q97" s="59">
        <v>0</v>
      </c>
      <c r="R97" s="59">
        <v>0</v>
      </c>
      <c r="S97" s="102">
        <f t="shared" si="29"/>
        <v>0</v>
      </c>
      <c r="T97"/>
      <c r="U97"/>
      <c r="V97"/>
      <c r="W97" s="43"/>
      <c r="X97" s="44"/>
      <c r="AW97" s="2"/>
      <c r="AX97" s="2"/>
      <c r="AY97" s="2"/>
      <c r="AZ97" s="2"/>
      <c r="BA97" s="2"/>
    </row>
    <row r="98" ht="3.6" customHeight="1" spans="1:53">
      <c r="A98" s="71"/>
      <c r="B98" s="22"/>
      <c r="C98" s="72"/>
      <c r="D98" s="58"/>
      <c r="E98" s="58"/>
      <c r="F98" s="58"/>
      <c r="G98" s="58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102">
        <f t="shared" si="29"/>
        <v>0</v>
      </c>
      <c r="T98"/>
      <c r="U98"/>
      <c r="V98"/>
      <c r="W98" s="43"/>
      <c r="X98" s="44"/>
      <c r="AW98" s="2"/>
      <c r="AX98" s="2"/>
      <c r="AY98" s="2"/>
      <c r="AZ98" s="2"/>
      <c r="BA98" s="2"/>
    </row>
    <row r="99" ht="21.75" customHeight="1" spans="1:53">
      <c r="A99" s="71"/>
      <c r="B99" s="22" t="s">
        <v>159</v>
      </c>
      <c r="C99" s="73" t="s">
        <v>160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v>0</v>
      </c>
      <c r="R99" s="17">
        <v>0</v>
      </c>
      <c r="S99" s="102">
        <f t="shared" si="29"/>
        <v>0</v>
      </c>
      <c r="T99"/>
      <c r="U99"/>
      <c r="V99"/>
      <c r="W99" s="43"/>
      <c r="X99" s="44"/>
      <c r="AW99" s="2"/>
      <c r="AX99" s="2"/>
      <c r="AY99" s="2"/>
      <c r="AZ99" s="2"/>
      <c r="BA99" s="2"/>
    </row>
    <row r="100" ht="18.6" customHeight="1" spans="1:53">
      <c r="A100" s="71"/>
      <c r="B100" s="22" t="s">
        <v>161</v>
      </c>
      <c r="C100" s="73" t="s">
        <v>162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02">
        <f t="shared" si="29"/>
        <v>0</v>
      </c>
      <c r="T100"/>
      <c r="U100"/>
      <c r="V100"/>
      <c r="W100" s="43"/>
      <c r="X100" s="44"/>
      <c r="AW100" s="2"/>
      <c r="AX100" s="2"/>
      <c r="AY100" s="2"/>
      <c r="AZ100" s="2"/>
      <c r="BA100" s="2"/>
    </row>
    <row r="101" spans="1:53">
      <c r="A101" s="71"/>
      <c r="B101" s="22"/>
      <c r="C101" s="73"/>
      <c r="D101" s="58"/>
      <c r="E101" s="58"/>
      <c r="F101" s="58"/>
      <c r="G101" s="58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102">
        <f t="shared" si="29"/>
        <v>0</v>
      </c>
      <c r="T101"/>
      <c r="U101"/>
      <c r="V101"/>
      <c r="W101" s="43"/>
      <c r="X101" s="44"/>
      <c r="AW101" s="2"/>
      <c r="AX101" s="2"/>
      <c r="AY101" s="2"/>
      <c r="AZ101" s="2"/>
      <c r="BA101" s="2"/>
    </row>
    <row r="102" ht="42.75" customHeight="1" spans="1:53">
      <c r="A102" s="34" t="s">
        <v>163</v>
      </c>
      <c r="B102" s="22"/>
      <c r="C102" s="72" t="s">
        <v>164</v>
      </c>
      <c r="D102" s="58">
        <v>0</v>
      </c>
      <c r="E102" s="58">
        <v>0</v>
      </c>
      <c r="F102" s="58">
        <v>0</v>
      </c>
      <c r="G102" s="58">
        <v>0</v>
      </c>
      <c r="H102" s="59">
        <v>0</v>
      </c>
      <c r="I102" s="59">
        <v>0</v>
      </c>
      <c r="J102" s="59">
        <v>0</v>
      </c>
      <c r="K102" s="59">
        <v>0</v>
      </c>
      <c r="L102" s="59">
        <v>0</v>
      </c>
      <c r="M102" s="59">
        <v>0</v>
      </c>
      <c r="N102" s="59">
        <v>0</v>
      </c>
      <c r="O102" s="59">
        <v>0</v>
      </c>
      <c r="P102" s="59">
        <v>0</v>
      </c>
      <c r="Q102" s="59">
        <v>0</v>
      </c>
      <c r="R102" s="59">
        <v>0</v>
      </c>
      <c r="S102" s="102">
        <f t="shared" si="29"/>
        <v>0</v>
      </c>
      <c r="T102"/>
      <c r="U102"/>
      <c r="V102"/>
      <c r="W102" s="43"/>
      <c r="X102" s="44"/>
      <c r="AW102" s="2"/>
      <c r="AX102" s="2"/>
      <c r="AY102" s="2"/>
      <c r="AZ102" s="2"/>
      <c r="BA102" s="2"/>
    </row>
    <row r="103" spans="1:53">
      <c r="A103" s="71"/>
      <c r="B103" s="22"/>
      <c r="C103" s="13"/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02">
        <f t="shared" si="29"/>
        <v>0</v>
      </c>
      <c r="T103"/>
      <c r="U103"/>
      <c r="V103"/>
      <c r="W103" s="43"/>
      <c r="X103" s="44"/>
      <c r="AW103" s="2"/>
      <c r="AX103" s="2"/>
      <c r="AY103" s="2"/>
      <c r="AZ103" s="2"/>
      <c r="BA103" s="2"/>
    </row>
    <row r="104" ht="36.75" customHeight="1" spans="1:53">
      <c r="A104" s="74"/>
      <c r="B104" s="75" t="s">
        <v>165</v>
      </c>
      <c r="C104" s="76" t="s">
        <v>166</v>
      </c>
      <c r="D104" s="17">
        <v>0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7">
        <v>0</v>
      </c>
      <c r="Q104" s="16">
        <v>0</v>
      </c>
      <c r="R104" s="16">
        <v>0</v>
      </c>
      <c r="S104" s="102">
        <f t="shared" si="29"/>
        <v>0</v>
      </c>
      <c r="T104"/>
      <c r="U104"/>
      <c r="V104"/>
      <c r="W104" s="43"/>
      <c r="X104" s="44"/>
      <c r="AW104" s="2"/>
      <c r="AX104" s="2"/>
      <c r="AY104" s="2"/>
      <c r="AZ104" s="2"/>
      <c r="BA104" s="2"/>
    </row>
    <row r="105" ht="39" customHeight="1" spans="1:53">
      <c r="A105" s="77" t="s">
        <v>167</v>
      </c>
      <c r="B105" s="77"/>
      <c r="C105" s="77"/>
      <c r="D105" s="78">
        <f t="shared" ref="D105:F105" si="30">D88</f>
        <v>5743761785</v>
      </c>
      <c r="E105" s="78">
        <f t="shared" si="30"/>
        <v>1500000000</v>
      </c>
      <c r="F105" s="78">
        <f t="shared" si="30"/>
        <v>7243761785</v>
      </c>
      <c r="G105" s="78">
        <f t="shared" ref="G105:O105" si="31">G88</f>
        <v>243596740.39</v>
      </c>
      <c r="H105" s="79">
        <f t="shared" si="31"/>
        <v>278833268.05</v>
      </c>
      <c r="I105" s="79">
        <f t="shared" si="31"/>
        <v>366610446.7</v>
      </c>
      <c r="J105" s="79">
        <f t="shared" si="31"/>
        <v>390139328.88</v>
      </c>
      <c r="K105" s="79">
        <f t="shared" si="31"/>
        <v>348297211.08</v>
      </c>
      <c r="L105" s="79">
        <f t="shared" si="31"/>
        <v>349111078.17</v>
      </c>
      <c r="M105" s="79">
        <f t="shared" si="31"/>
        <v>432258394.09</v>
      </c>
      <c r="N105" s="79">
        <f t="shared" si="31"/>
        <v>304093503.47</v>
      </c>
      <c r="O105" s="79">
        <f t="shared" si="31"/>
        <v>621636832.15</v>
      </c>
      <c r="P105" s="79">
        <f t="shared" ref="P105:Q105" si="32">P88</f>
        <v>517724859.85</v>
      </c>
      <c r="Q105" s="79">
        <f t="shared" si="32"/>
        <v>358320858.17</v>
      </c>
      <c r="R105" s="79">
        <f t="shared" ref="R105" si="33">R88</f>
        <v>1668266149.49</v>
      </c>
      <c r="S105" s="79">
        <f>SUM(G105:R105)</f>
        <v>5878888670.49</v>
      </c>
      <c r="T105"/>
      <c r="U105"/>
      <c r="V105"/>
      <c r="W105" s="103"/>
      <c r="AW105" s="2"/>
      <c r="AX105" s="2"/>
      <c r="AY105" s="2"/>
      <c r="AZ105" s="2"/>
      <c r="BA105" s="2"/>
    </row>
    <row r="106" s="2" customFormat="1" ht="14.25" customHeight="1" spans="1:19">
      <c r="A106" s="80"/>
      <c r="B106" s="80"/>
      <c r="C106" s="81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</row>
    <row r="107" s="2" customFormat="1" ht="14.25" customHeight="1" spans="1:19">
      <c r="A107" s="80"/>
      <c r="B107" s="80"/>
      <c r="C107" s="81"/>
      <c r="D107" s="80"/>
      <c r="E107" s="82"/>
      <c r="F107" s="82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</row>
    <row r="108" s="2" customFormat="1" ht="14.25" customHeight="1" spans="1:19">
      <c r="A108" s="80"/>
      <c r="B108" s="80"/>
      <c r="C108" s="81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</row>
    <row r="109" s="2" customFormat="1" ht="14.25" customHeight="1" spans="1:19">
      <c r="A109" s="80"/>
      <c r="B109" s="80"/>
      <c r="C109" s="81"/>
      <c r="D109" s="80"/>
      <c r="E109" s="83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</row>
    <row r="110" s="2" customFormat="1" ht="14.25" customHeight="1" spans="1:19">
      <c r="A110" s="80"/>
      <c r="B110" s="80"/>
      <c r="C110" s="81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</row>
    <row r="111" s="2" customFormat="1" ht="14.25" customHeight="1" spans="1:19">
      <c r="A111" s="80"/>
      <c r="B111" s="80"/>
      <c r="C111" s="81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</row>
    <row r="112" s="2" customFormat="1" ht="14.25" customHeight="1" spans="1:19">
      <c r="A112" s="80"/>
      <c r="B112" s="80"/>
      <c r="C112" s="81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</row>
    <row r="113" s="2" customFormat="1" ht="14.25" customHeight="1" spans="1:19">
      <c r="A113" s="80"/>
      <c r="B113" s="80"/>
      <c r="C113" s="81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</row>
    <row r="114" s="2" customFormat="1" ht="14.25" customHeight="1" spans="1:19">
      <c r="A114" s="80"/>
      <c r="B114" s="80"/>
      <c r="C114" s="81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</row>
    <row r="115" s="2" customFormat="1" ht="14.25" customHeight="1" spans="1:19">
      <c r="A115" s="80"/>
      <c r="B115" s="80"/>
      <c r="C115" s="81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</row>
    <row r="116" s="2" customFormat="1" customHeight="1" spans="1:19">
      <c r="A116" s="80"/>
      <c r="B116" s="80"/>
      <c r="C116" s="81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</row>
    <row r="117" s="2" customFormat="1" customHeight="1" spans="1:19">
      <c r="A117" s="80"/>
      <c r="B117" s="80"/>
      <c r="C117" s="81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</row>
    <row r="118" s="2" customFormat="1" ht="84" customHeight="1" spans="1:19">
      <c r="A118" s="80"/>
      <c r="B118" s="80"/>
      <c r="C118" s="81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</row>
    <row r="119" s="2" customFormat="1" ht="126" customHeight="1" spans="1:21">
      <c r="A119" s="84"/>
      <c r="B119" s="84"/>
      <c r="C119" s="85"/>
      <c r="D119" s="86"/>
      <c r="E119" s="85"/>
      <c r="F119" s="87"/>
      <c r="G119" s="88"/>
      <c r="H119" s="84"/>
      <c r="I119" s="88"/>
      <c r="J119" s="84"/>
      <c r="K119" s="84"/>
      <c r="L119" s="84"/>
      <c r="M119" s="84"/>
      <c r="N119" s="84"/>
      <c r="O119" s="88"/>
      <c r="P119" s="84"/>
      <c r="Q119" s="104"/>
      <c r="R119" s="84"/>
      <c r="S119" s="105"/>
      <c r="T119"/>
      <c r="U119"/>
    </row>
    <row r="120" s="2" customFormat="1" customHeight="1" spans="1:21">
      <c r="A120" s="84"/>
      <c r="B120" s="84"/>
      <c r="C120" s="89" t="s">
        <v>168</v>
      </c>
      <c r="D120" s="86"/>
      <c r="E120" s="85"/>
      <c r="F120" s="87"/>
      <c r="G120" s="84"/>
      <c r="H120" s="84"/>
      <c r="I120" s="84"/>
      <c r="J120" s="84"/>
      <c r="K120" s="84"/>
      <c r="L120" s="84"/>
      <c r="M120" s="84"/>
      <c r="N120" s="84"/>
      <c r="O120" s="84"/>
      <c r="P120" s="89" t="s">
        <v>169</v>
      </c>
      <c r="Q120" s="104"/>
      <c r="R120" s="84"/>
      <c r="S120" s="105"/>
      <c r="T120"/>
      <c r="U120"/>
    </row>
    <row r="121" s="2" customFormat="1" customHeight="1" spans="1:21">
      <c r="A121" s="84"/>
      <c r="B121" s="84"/>
      <c r="C121" s="89" t="s">
        <v>170</v>
      </c>
      <c r="D121" s="86"/>
      <c r="E121" s="85"/>
      <c r="F121" s="87"/>
      <c r="G121" s="84"/>
      <c r="H121" s="84"/>
      <c r="I121" s="84"/>
      <c r="J121" s="99"/>
      <c r="K121" s="84"/>
      <c r="L121" s="84"/>
      <c r="M121" s="84"/>
      <c r="N121" s="84"/>
      <c r="O121" s="84"/>
      <c r="P121" s="89" t="s">
        <v>171</v>
      </c>
      <c r="Q121" s="104"/>
      <c r="R121" s="84"/>
      <c r="S121" s="105"/>
      <c r="T121"/>
      <c r="U121"/>
    </row>
    <row r="122" s="2" customFormat="1" customHeight="1" spans="1:21">
      <c r="A122" s="84"/>
      <c r="B122" s="84"/>
      <c r="C122" s="85"/>
      <c r="D122" s="85"/>
      <c r="E122" s="85"/>
      <c r="F122" s="87"/>
      <c r="G122" s="84"/>
      <c r="H122" s="84"/>
      <c r="I122" s="84"/>
      <c r="J122" s="99"/>
      <c r="K122" s="84"/>
      <c r="L122" s="84"/>
      <c r="M122" s="84"/>
      <c r="N122" s="84"/>
      <c r="O122" s="84"/>
      <c r="P122" s="84"/>
      <c r="Q122" s="104"/>
      <c r="R122" s="84"/>
      <c r="S122" s="105"/>
      <c r="T122"/>
      <c r="U122"/>
    </row>
    <row r="123" ht="52.5" customHeight="1" spans="1:51">
      <c r="A123" s="90"/>
      <c r="B123" s="90"/>
      <c r="C123" s="91"/>
      <c r="D123" s="91"/>
      <c r="E123" s="91"/>
      <c r="F123" s="92"/>
      <c r="G123" s="84"/>
      <c r="H123" s="84"/>
      <c r="I123" s="84"/>
      <c r="J123" s="100"/>
      <c r="K123" s="101"/>
      <c r="L123" s="90"/>
      <c r="M123" s="90"/>
      <c r="N123" s="84"/>
      <c r="O123" s="84"/>
      <c r="P123" s="84"/>
      <c r="Q123" s="104"/>
      <c r="R123" s="84"/>
      <c r="S123" s="105"/>
      <c r="T123"/>
      <c r="U123"/>
      <c r="AW123" s="2"/>
      <c r="AX123" s="2"/>
      <c r="AY123" s="2"/>
    </row>
    <row r="124" ht="26.25" spans="1:51">
      <c r="A124" s="90"/>
      <c r="B124" s="90"/>
      <c r="C124" s="93"/>
      <c r="D124" s="93"/>
      <c r="E124" s="93"/>
      <c r="F124" s="84"/>
      <c r="G124" s="84"/>
      <c r="I124" s="89"/>
      <c r="J124" s="89" t="s">
        <v>172</v>
      </c>
      <c r="K124" s="101"/>
      <c r="L124" s="90"/>
      <c r="M124" s="90"/>
      <c r="N124" s="84"/>
      <c r="O124" s="84"/>
      <c r="P124" s="84"/>
      <c r="Q124" s="104"/>
      <c r="R124" s="84"/>
      <c r="S124" s="105"/>
      <c r="T124"/>
      <c r="U124"/>
      <c r="AW124" s="2"/>
      <c r="AX124" s="2"/>
      <c r="AY124" s="2"/>
    </row>
    <row r="125" ht="26.25" spans="1:51">
      <c r="A125" s="90"/>
      <c r="B125" s="90"/>
      <c r="C125" s="94"/>
      <c r="D125" s="95"/>
      <c r="E125" s="95"/>
      <c r="F125" s="95"/>
      <c r="G125" s="95"/>
      <c r="H125" s="96"/>
      <c r="I125" s="89"/>
      <c r="J125" s="89" t="s">
        <v>173</v>
      </c>
      <c r="K125" s="90"/>
      <c r="L125" s="90"/>
      <c r="M125" s="90"/>
      <c r="N125" s="90"/>
      <c r="O125" s="90"/>
      <c r="P125" s="90"/>
      <c r="Q125" s="104"/>
      <c r="R125" s="90"/>
      <c r="S125" s="105"/>
      <c r="T125"/>
      <c r="U125"/>
      <c r="AW125" s="2"/>
      <c r="AX125" s="2"/>
      <c r="AY125" s="2"/>
    </row>
    <row r="126" ht="3" customHeight="1" spans="1:51">
      <c r="A126" s="90"/>
      <c r="B126" s="90"/>
      <c r="C126" s="94"/>
      <c r="D126" s="95"/>
      <c r="E126" s="95"/>
      <c r="F126" s="95"/>
      <c r="G126" s="95"/>
      <c r="H126" s="96"/>
      <c r="I126" s="90"/>
      <c r="J126" s="90"/>
      <c r="K126" s="90"/>
      <c r="L126" s="90"/>
      <c r="M126" s="90"/>
      <c r="N126" s="90"/>
      <c r="O126" s="90"/>
      <c r="P126" s="90"/>
      <c r="Q126" s="104"/>
      <c r="R126" s="90"/>
      <c r="S126" s="105"/>
      <c r="T126"/>
      <c r="U126"/>
      <c r="AW126" s="2"/>
      <c r="AX126" s="2"/>
      <c r="AY126" s="2"/>
    </row>
    <row r="127" ht="3" customHeight="1" spans="1:51">
      <c r="A127" s="90"/>
      <c r="B127" s="90"/>
      <c r="C127" s="94"/>
      <c r="D127" s="95"/>
      <c r="E127" s="95"/>
      <c r="F127" s="95"/>
      <c r="G127" s="95"/>
      <c r="H127" s="90"/>
      <c r="I127" s="90"/>
      <c r="J127" s="90"/>
      <c r="K127" s="90"/>
      <c r="L127" s="90"/>
      <c r="M127" s="90"/>
      <c r="N127" s="90"/>
      <c r="O127" s="90"/>
      <c r="P127" s="90"/>
      <c r="Q127" s="104"/>
      <c r="R127" s="90"/>
      <c r="S127" s="105"/>
      <c r="T127"/>
      <c r="U127"/>
      <c r="AW127" s="2"/>
      <c r="AX127" s="2"/>
      <c r="AY127" s="2"/>
    </row>
    <row r="128" ht="263" customHeight="1" spans="1:51">
      <c r="A128" s="90"/>
      <c r="B128" s="97"/>
      <c r="C128" s="98"/>
      <c r="D128" s="98"/>
      <c r="E128" s="98"/>
      <c r="F128" s="97"/>
      <c r="G128" s="97"/>
      <c r="H128" s="97"/>
      <c r="I128" s="97"/>
      <c r="J128" s="97"/>
      <c r="K128" s="97"/>
      <c r="L128" s="97"/>
      <c r="M128" s="90"/>
      <c r="N128" s="90"/>
      <c r="O128" s="90"/>
      <c r="P128" s="90"/>
      <c r="Q128" s="104"/>
      <c r="R128" s="90"/>
      <c r="S128" s="105"/>
      <c r="T128"/>
      <c r="U128"/>
      <c r="AW128" s="2"/>
      <c r="AX128" s="2"/>
      <c r="AY128" s="2"/>
    </row>
    <row r="129" ht="73.5" customHeight="1" spans="1:51">
      <c r="A129" s="106"/>
      <c r="B129" s="106"/>
      <c r="C129" s="107"/>
      <c r="D129" s="107"/>
      <c r="E129" s="107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8"/>
      <c r="R129" s="106"/>
      <c r="S129"/>
      <c r="T129"/>
      <c r="U129"/>
      <c r="AW129" s="2"/>
      <c r="AX129" s="2"/>
      <c r="AY129" s="2"/>
    </row>
    <row r="130" ht="12" customHeight="1" spans="1:51">
      <c r="A130" s="106"/>
      <c r="B130" s="106"/>
      <c r="C130" s="107"/>
      <c r="D130" s="107"/>
      <c r="E130" s="107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8"/>
      <c r="R130" s="106"/>
      <c r="S130"/>
      <c r="T130"/>
      <c r="U130"/>
      <c r="AW130" s="2"/>
      <c r="AX130" s="2"/>
      <c r="AY130" s="2"/>
    </row>
    <row r="131" spans="1:51">
      <c r="A131" s="106"/>
      <c r="B131" s="106"/>
      <c r="C131" s="107"/>
      <c r="D131" s="107"/>
      <c r="E131" s="107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8"/>
      <c r="R131" s="106"/>
      <c r="S131"/>
      <c r="T131"/>
      <c r="U131"/>
      <c r="AW131" s="2"/>
      <c r="AX131" s="2"/>
      <c r="AY131" s="2"/>
    </row>
    <row r="132" spans="1:51">
      <c r="A132" s="106"/>
      <c r="B132" s="106"/>
      <c r="C132" s="107"/>
      <c r="D132" s="107"/>
      <c r="E132" s="107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8"/>
      <c r="R132" s="106"/>
      <c r="S132"/>
      <c r="T132"/>
      <c r="U132"/>
      <c r="AW132" s="2"/>
      <c r="AX132" s="2"/>
      <c r="AY132" s="2"/>
    </row>
    <row r="133" spans="1:51">
      <c r="A133" s="106"/>
      <c r="B133" s="106"/>
      <c r="C133" s="107"/>
      <c r="D133" s="107"/>
      <c r="E133" s="107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8"/>
      <c r="R133" s="106"/>
      <c r="S133"/>
      <c r="T133"/>
      <c r="U133"/>
      <c r="AW133" s="2"/>
      <c r="AX133" s="2"/>
      <c r="AY133" s="2"/>
    </row>
    <row r="134" spans="1:51">
      <c r="A134" s="106"/>
      <c r="B134" s="106"/>
      <c r="C134" s="107"/>
      <c r="D134" s="107"/>
      <c r="E134" s="107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8"/>
      <c r="R134" s="106"/>
      <c r="S134"/>
      <c r="T134"/>
      <c r="U134"/>
      <c r="AW134" s="2"/>
      <c r="AX134" s="2"/>
      <c r="AY134" s="2"/>
    </row>
    <row r="135" spans="1:51">
      <c r="A135" s="106"/>
      <c r="B135" s="106"/>
      <c r="C135" s="107"/>
      <c r="D135" s="107"/>
      <c r="E135" s="107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8"/>
      <c r="R135" s="106"/>
      <c r="S135"/>
      <c r="T135"/>
      <c r="U135"/>
      <c r="AW135" s="2"/>
      <c r="AX135" s="2"/>
      <c r="AY135" s="2"/>
    </row>
    <row r="136" spans="1:51">
      <c r="A136" s="106"/>
      <c r="B136" s="106"/>
      <c r="C136" s="107"/>
      <c r="D136" s="107"/>
      <c r="E136" s="107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8"/>
      <c r="R136" s="106"/>
      <c r="S136"/>
      <c r="T136"/>
      <c r="U136"/>
      <c r="AW136" s="2"/>
      <c r="AX136" s="2"/>
      <c r="AY136" s="2"/>
    </row>
    <row r="137" ht="15" spans="1:21">
      <c r="A137" s="106"/>
      <c r="B137" s="106"/>
      <c r="C137" s="107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42"/>
      <c r="S137"/>
      <c r="T137"/>
      <c r="U137"/>
    </row>
    <row r="138" ht="15" spans="1:18">
      <c r="A138" s="106"/>
      <c r="B138" s="106"/>
      <c r="C138" s="107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42"/>
    </row>
    <row r="139" ht="15" spans="1:18">
      <c r="A139" s="106"/>
      <c r="B139" s="106"/>
      <c r="C139" s="107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42"/>
    </row>
    <row r="140" ht="15" spans="1:18">
      <c r="A140" s="106"/>
      <c r="B140" s="106"/>
      <c r="C140" s="107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42"/>
    </row>
    <row r="141" ht="15" spans="1:18">
      <c r="A141" s="106"/>
      <c r="B141" s="106"/>
      <c r="C141" s="107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42"/>
    </row>
    <row r="142" ht="15" spans="1:18">
      <c r="A142" s="106"/>
      <c r="B142" s="106"/>
      <c r="C142" s="107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42"/>
    </row>
    <row r="143" ht="15" spans="1:18">
      <c r="A143" s="106"/>
      <c r="B143" s="106"/>
      <c r="C143" s="107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42"/>
    </row>
    <row r="144" ht="15" spans="1:18">
      <c r="A144" s="106"/>
      <c r="B144" s="106"/>
      <c r="C144" s="107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42"/>
    </row>
    <row r="145" spans="3:18">
      <c r="C145" s="107"/>
      <c r="D145" s="106"/>
      <c r="E145" s="106"/>
      <c r="F145" s="106"/>
      <c r="G145" s="106"/>
      <c r="H145" s="106"/>
      <c r="I145" s="106"/>
      <c r="N145" s="106"/>
      <c r="O145" s="106"/>
      <c r="P145" s="106"/>
      <c r="Q145" s="106"/>
      <c r="R145" s="42"/>
    </row>
    <row r="146" spans="3:18">
      <c r="C146" s="107"/>
      <c r="D146" s="106"/>
      <c r="E146" s="106"/>
      <c r="F146" s="106"/>
      <c r="G146" s="106"/>
      <c r="H146" s="106"/>
      <c r="I146" s="106"/>
      <c r="N146" s="106"/>
      <c r="O146" s="106"/>
      <c r="P146" s="106"/>
      <c r="Q146" s="106"/>
      <c r="R146" s="42"/>
    </row>
    <row r="147" spans="3:18">
      <c r="C147" s="107"/>
      <c r="D147" s="106"/>
      <c r="E147" s="106"/>
      <c r="F147" s="106"/>
      <c r="G147" s="106"/>
      <c r="H147" s="106"/>
      <c r="I147" s="106"/>
      <c r="N147" s="106"/>
      <c r="O147" s="106"/>
      <c r="P147" s="106"/>
      <c r="Q147" s="106"/>
      <c r="R147" s="42"/>
    </row>
    <row r="148" spans="3:18">
      <c r="C148" s="107"/>
      <c r="D148" s="106"/>
      <c r="E148" s="106"/>
      <c r="F148" s="106"/>
      <c r="G148" s="106"/>
      <c r="H148" s="106"/>
      <c r="I148" s="106"/>
      <c r="N148" s="106"/>
      <c r="O148" s="106"/>
      <c r="P148" s="106"/>
      <c r="Q148" s="106"/>
      <c r="R148" s="42"/>
    </row>
    <row r="149" spans="17:17">
      <c r="Q149" s="3"/>
    </row>
    <row r="150" spans="17:17">
      <c r="Q150" s="3"/>
    </row>
    <row r="151" ht="240" customHeight="1" spans="17:17">
      <c r="Q151" s="3"/>
    </row>
    <row r="152" ht="127.5" customHeight="1" spans="17:17">
      <c r="Q152" s="3"/>
    </row>
  </sheetData>
  <mergeCells count="10">
    <mergeCell ref="L1:O1"/>
    <mergeCell ref="G3:S3"/>
    <mergeCell ref="Z14:AC14"/>
    <mergeCell ref="A88:C88"/>
    <mergeCell ref="A105:C105"/>
    <mergeCell ref="D3:D4"/>
    <mergeCell ref="E3:E4"/>
    <mergeCell ref="F3:F4"/>
    <mergeCell ref="D125:G126"/>
    <mergeCell ref="A3:C4"/>
  </mergeCells>
  <printOptions horizontalCentered="1"/>
  <pageMargins left="0.25" right="0.31" top="0.53" bottom="0.87" header="0.3" footer="0.3"/>
  <pageSetup paperSize="1" scale="23" fitToHeight="0" orientation="landscape"/>
  <headerFooter>
    <oddFooter>&amp;C&amp;14Pagina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8:G13"/>
  <sheetViews>
    <sheetView workbookViewId="0">
      <selection activeCell="G8" sqref="G8:G13"/>
    </sheetView>
  </sheetViews>
  <sheetFormatPr defaultColWidth="11" defaultRowHeight="15" outlineLevelCol="6"/>
  <cols>
    <col min="7" max="7" width="20" customWidth="1"/>
  </cols>
  <sheetData>
    <row r="8" spans="7:7">
      <c r="G8" s="1"/>
    </row>
    <row r="9" spans="7:7">
      <c r="G9" s="1"/>
    </row>
    <row r="10" spans="7:7">
      <c r="G10" s="1"/>
    </row>
    <row r="11" spans="7:7">
      <c r="G11" s="1"/>
    </row>
    <row r="12" spans="7:7">
      <c r="G12" s="1"/>
    </row>
    <row r="13" spans="7:7">
      <c r="G13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Diciembre</vt:lpstr>
      <vt:lpstr>Hoja1</vt:lpstr>
      <vt:lpstr>Hoja2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Asantana</cp:lastModifiedBy>
  <dcterms:created xsi:type="dcterms:W3CDTF">2020-11-04T14:03:00Z</dcterms:created>
  <cp:lastPrinted>2023-11-02T18:46:00Z</cp:lastPrinted>
  <dcterms:modified xsi:type="dcterms:W3CDTF">2024-01-04T19:24:31Z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