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marzo" sheetId="3" r:id="rId1"/>
    <sheet name="Hoja1" sheetId="4" r:id="rId2"/>
    <sheet name="Hoja2" sheetId="5" r:id="rId3"/>
  </sheets>
  <definedNames>
    <definedName name="_xlnm.Print_Area" localSheetId="0">marzo!$A$1:$S$118</definedName>
    <definedName name="_xlnm.Print_Titles" localSheetId="0">marzo!$3:$4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 l="1"/>
  <c r="F70" i="3"/>
  <c r="E70" i="3"/>
  <c r="F68" i="3"/>
  <c r="F67" i="3"/>
  <c r="F66" i="3"/>
  <c r="F65" i="3"/>
  <c r="F64" i="3"/>
  <c r="F63" i="3"/>
  <c r="F62" i="3"/>
  <c r="F61" i="3"/>
  <c r="E61" i="3"/>
  <c r="E60" i="3"/>
  <c r="F60" i="3" s="1"/>
  <c r="F58" i="3" s="1"/>
  <c r="F46" i="3"/>
  <c r="F45" i="3"/>
  <c r="F44" i="3"/>
  <c r="F43" i="3"/>
  <c r="F42" i="3"/>
  <c r="F41" i="3"/>
  <c r="F40" i="3"/>
  <c r="F38" i="3" s="1"/>
  <c r="E38" i="3"/>
  <c r="F36" i="3"/>
  <c r="F35" i="3"/>
  <c r="F34" i="3"/>
  <c r="F33" i="3"/>
  <c r="F32" i="3"/>
  <c r="F31" i="3"/>
  <c r="F30" i="3"/>
  <c r="F29" i="3"/>
  <c r="F28" i="3"/>
  <c r="F26" i="3"/>
  <c r="E26" i="3"/>
  <c r="F24" i="3"/>
  <c r="F23" i="3"/>
  <c r="F22" i="3"/>
  <c r="F21" i="3"/>
  <c r="F20" i="3"/>
  <c r="F19" i="3"/>
  <c r="F18" i="3"/>
  <c r="F14" i="3" s="1"/>
  <c r="F17" i="3"/>
  <c r="F16" i="3"/>
  <c r="E14" i="3"/>
  <c r="F12" i="3"/>
  <c r="F11" i="3"/>
  <c r="F10" i="3"/>
  <c r="F9" i="3"/>
  <c r="F8" i="3"/>
  <c r="F6" i="3" s="1"/>
  <c r="E6" i="3"/>
  <c r="F88" i="3" l="1"/>
  <c r="F105" i="3" s="1"/>
  <c r="E58" i="3"/>
  <c r="E88" i="3" s="1"/>
  <c r="E105" i="3" s="1"/>
  <c r="G14" i="3" l="1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O6" i="3"/>
  <c r="N6" i="3"/>
  <c r="L6" i="3"/>
  <c r="K6" i="3"/>
  <c r="J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<sst xmlns="http://schemas.openxmlformats.org/spreadsheetml/2006/main" count="168" uniqueCount="168">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</sst>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5"/>
      <color rgb="FF000000"/>
      <name val="Calibri"/>
      <family val="2"/>
    </font>
    <font>
      <sz val="1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98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43" fontId="14" fillId="0" borderId="2" xfId="0" applyNumberFormat="1" applyFont="1" applyBorder="1" applyAlignment="1">
      <alignment horizontal="left" vertical="center" wrapText="1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 wrapText="1"/>
    </xf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5" xfId="0" applyFont="1" applyBorder="1"/>
    <xf numFmtId="0" fontId="15" fillId="0" borderId="1" xfId="0" applyFont="1" applyBorder="1"/>
    <xf numFmtId="0" fontId="16" fillId="0" borderId="5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vertical="center" wrapText="1"/>
    </xf>
    <xf numFmtId="2" fontId="8" fillId="0" borderId="2" xfId="1" applyNumberFormat="1" applyFont="1" applyBorder="1" applyAlignment="1">
      <alignment horizontal="right" vertical="center" wrapText="1"/>
    </xf>
    <xf numFmtId="43" fontId="18" fillId="0" borderId="2" xfId="1" applyFont="1" applyBorder="1" applyAlignment="1">
      <alignment vertical="center"/>
    </xf>
    <xf numFmtId="43" fontId="18" fillId="0" borderId="2" xfId="1" applyFont="1" applyBorder="1" applyAlignment="1">
      <alignment horizontal="right" vertical="center"/>
    </xf>
    <xf numFmtId="43" fontId="19" fillId="0" borderId="2" xfId="1" applyFont="1" applyBorder="1" applyAlignment="1">
      <alignment vertical="center" wrapText="1"/>
    </xf>
    <xf numFmtId="43" fontId="19" fillId="0" borderId="2" xfId="1" applyFont="1" applyBorder="1" applyAlignment="1">
      <alignment horizontal="right" vertical="center"/>
    </xf>
    <xf numFmtId="43" fontId="19" fillId="0" borderId="2" xfId="1" applyFont="1" applyBorder="1" applyAlignment="1">
      <alignment vertical="center"/>
    </xf>
    <xf numFmtId="43" fontId="18" fillId="0" borderId="2" xfId="0" applyNumberFormat="1" applyFont="1" applyBorder="1" applyAlignment="1">
      <alignment vertical="center"/>
    </xf>
    <xf numFmtId="43" fontId="18" fillId="0" borderId="2" xfId="0" applyNumberFormat="1" applyFont="1" applyBorder="1" applyAlignment="1">
      <alignment horizontal="right" vertical="center"/>
    </xf>
    <xf numFmtId="2" fontId="19" fillId="0" borderId="2" xfId="0" applyNumberFormat="1" applyFont="1" applyBorder="1" applyAlignment="1">
      <alignment vertical="center"/>
    </xf>
    <xf numFmtId="2" fontId="18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>
      <alignment horizontal="right" vertical="center"/>
    </xf>
    <xf numFmtId="43" fontId="18" fillId="0" borderId="2" xfId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2023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01/01/2023 al 31/03/202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2</xdr:col>
      <xdr:colOff>765156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2875" y="34188083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</a:t>
          </a:r>
          <a:r>
            <a:rPr lang="es-ES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Marzo de RD$58,151,906.72</a:t>
          </a:r>
          <a:endParaRPr lang="es-ES" sz="1600">
            <a:effectLst/>
          </a:endParaRPr>
        </a:p>
        <a:p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                                                </a:t>
          </a:r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15</xdr:col>
      <xdr:colOff>86225</xdr:colOff>
      <xdr:row>110</xdr:row>
      <xdr:rowOff>10505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992975" y="34205255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8</xdr:col>
      <xdr:colOff>904177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179021" y="35397281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LISBET SANTANA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topLeftCell="K111" zoomScale="85" zoomScaleNormal="85" zoomScaleSheetLayoutView="100" workbookViewId="0">
      <selection activeCell="S118" sqref="S118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25.28515625" style="6" customWidth="1"/>
    <col min="5" max="5" width="20.7109375" style="6" hidden="1" customWidth="1"/>
    <col min="6" max="6" width="24.28515625" style="6" customWidth="1"/>
    <col min="7" max="7" width="22.85546875" style="6" customWidth="1"/>
    <col min="8" max="8" width="23" style="6" customWidth="1"/>
    <col min="9" max="9" width="23.85546875" style="6" customWidth="1"/>
    <col min="10" max="10" width="17.140625" style="6" customWidth="1"/>
    <col min="11" max="11" width="15.7109375" style="6" customWidth="1"/>
    <col min="12" max="12" width="16.28515625" style="6" customWidth="1"/>
    <col min="13" max="13" width="17" style="6" customWidth="1"/>
    <col min="14" max="14" width="15.5703125" style="6" customWidth="1"/>
    <col min="15" max="15" width="16.140625" style="6" customWidth="1"/>
    <col min="16" max="16" width="16.5703125" style="6" customWidth="1"/>
    <col min="17" max="17" width="16.28515625" style="14" customWidth="1"/>
    <col min="18" max="18" width="20.85546875" style="7" customWidth="1"/>
    <col min="19" max="19" width="26.140625" style="7" customWidth="1"/>
    <col min="20" max="20" width="22.8554687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87" t="s">
        <v>166</v>
      </c>
      <c r="M1" s="88"/>
      <c r="N1" s="88"/>
      <c r="O1" s="89"/>
      <c r="Q1" s="25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53" ht="33" customHeight="1" x14ac:dyDescent="0.4">
      <c r="A2" s="25"/>
      <c r="B2" s="25"/>
      <c r="C2" s="27"/>
      <c r="D2" s="28"/>
      <c r="E2" s="28"/>
      <c r="F2" s="28"/>
      <c r="G2" s="28"/>
      <c r="H2" s="28"/>
      <c r="I2" s="28"/>
      <c r="J2" s="28"/>
      <c r="K2" s="28"/>
      <c r="L2" s="29"/>
      <c r="M2" s="29"/>
      <c r="N2" s="29"/>
      <c r="O2" s="8"/>
      <c r="P2" s="8"/>
      <c r="Q2" s="8"/>
      <c r="R2" s="9"/>
    </row>
    <row r="3" spans="1:53" ht="34.5" customHeight="1" x14ac:dyDescent="0.35">
      <c r="A3" s="95" t="s">
        <v>0</v>
      </c>
      <c r="B3" s="95"/>
      <c r="C3" s="95"/>
      <c r="D3" s="96" t="s">
        <v>164</v>
      </c>
      <c r="E3" s="96" t="s">
        <v>167</v>
      </c>
      <c r="F3" s="96" t="s">
        <v>165</v>
      </c>
      <c r="G3" s="95" t="s">
        <v>163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AW3" s="7"/>
    </row>
    <row r="4" spans="1:53" s="7" customFormat="1" ht="46.5" customHeight="1" x14ac:dyDescent="0.35">
      <c r="A4" s="95"/>
      <c r="B4" s="95"/>
      <c r="C4" s="95"/>
      <c r="D4" s="97"/>
      <c r="E4" s="97"/>
      <c r="F4" s="97"/>
      <c r="G4" s="46" t="s">
        <v>2</v>
      </c>
      <c r="H4" s="46" t="s">
        <v>3</v>
      </c>
      <c r="I4" s="46" t="s">
        <v>4</v>
      </c>
      <c r="J4" s="46" t="s">
        <v>5</v>
      </c>
      <c r="K4" s="46" t="s">
        <v>6</v>
      </c>
      <c r="L4" s="46" t="s">
        <v>7</v>
      </c>
      <c r="M4" s="46" t="s">
        <v>8</v>
      </c>
      <c r="N4" s="46" t="s">
        <v>9</v>
      </c>
      <c r="O4" s="46" t="s">
        <v>10</v>
      </c>
      <c r="P4" s="46" t="s">
        <v>11</v>
      </c>
      <c r="Q4" s="46" t="s">
        <v>12</v>
      </c>
      <c r="R4" s="46" t="s">
        <v>13</v>
      </c>
      <c r="S4" s="46" t="s">
        <v>1</v>
      </c>
      <c r="T4"/>
      <c r="U4"/>
      <c r="V4"/>
      <c r="AH4" s="10"/>
      <c r="AI4" s="10"/>
    </row>
    <row r="5" spans="1:53" ht="21" customHeight="1" x14ac:dyDescent="0.4">
      <c r="A5" s="69" t="s">
        <v>14</v>
      </c>
      <c r="B5" s="70"/>
      <c r="C5" s="30" t="s">
        <v>15</v>
      </c>
      <c r="D5" s="48"/>
      <c r="E5" s="48"/>
      <c r="F5" s="48"/>
      <c r="G5" s="4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48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4">
      <c r="A6" s="69" t="s">
        <v>16</v>
      </c>
      <c r="B6" s="70"/>
      <c r="C6" s="30" t="s">
        <v>17</v>
      </c>
      <c r="D6" s="76">
        <f>+D8+D9+D10+D11+D12</f>
        <v>4084214033</v>
      </c>
      <c r="E6" s="76">
        <f>+E8+E9+E10+E11+E12</f>
        <v>0</v>
      </c>
      <c r="F6" s="76">
        <f>+F8+F9+F10+F11+F12</f>
        <v>4084214033</v>
      </c>
      <c r="G6" s="76">
        <f>+G8+G9+G10+G11+G12</f>
        <v>202130551.66</v>
      </c>
      <c r="H6" s="77">
        <f t="shared" ref="H6:O6" si="0">H8+H9+H10+H11+H12</f>
        <v>217451546.34</v>
      </c>
      <c r="I6" s="77">
        <f t="shared" si="0"/>
        <v>232232560.40000001</v>
      </c>
      <c r="J6" s="77">
        <f t="shared" si="0"/>
        <v>0</v>
      </c>
      <c r="K6" s="77">
        <f t="shared" si="0"/>
        <v>0</v>
      </c>
      <c r="L6" s="77">
        <f t="shared" si="0"/>
        <v>0</v>
      </c>
      <c r="M6" s="77">
        <f t="shared" si="0"/>
        <v>0</v>
      </c>
      <c r="N6" s="77">
        <f t="shared" si="0"/>
        <v>0</v>
      </c>
      <c r="O6" s="77">
        <f t="shared" si="0"/>
        <v>0</v>
      </c>
      <c r="P6" s="77">
        <f t="shared" ref="P6" si="1">P8+P9+P10+P11+P12</f>
        <v>0</v>
      </c>
      <c r="Q6" s="77">
        <f>Q8+Q9+Q10+Q11+Q12</f>
        <v>0</v>
      </c>
      <c r="R6" s="77">
        <f t="shared" ref="R6" si="2">R8+R9+R10+R11+R12</f>
        <v>0</v>
      </c>
      <c r="S6" s="76">
        <f>SUM(G6:R6)</f>
        <v>651814658.39999998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4">
      <c r="A7" s="71"/>
      <c r="B7" s="72"/>
      <c r="C7" s="30"/>
      <c r="D7" s="76"/>
      <c r="E7" s="76"/>
      <c r="F7" s="76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6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4">
      <c r="A8" s="71"/>
      <c r="B8" s="65" t="s">
        <v>18</v>
      </c>
      <c r="C8" s="31" t="s">
        <v>19</v>
      </c>
      <c r="D8" s="78">
        <v>2702820433</v>
      </c>
      <c r="E8" s="78">
        <v>0</v>
      </c>
      <c r="F8" s="78">
        <f t="shared" ref="F8:F12" si="3">+D8+E8</f>
        <v>2702820433</v>
      </c>
      <c r="G8" s="79">
        <v>155734547.03</v>
      </c>
      <c r="H8" s="79">
        <v>159777716.11000001</v>
      </c>
      <c r="I8" s="79">
        <v>165142738.08000001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80">
        <f>SUM(G8:R8)</f>
        <v>480655001.22000003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4">
      <c r="A9" s="71"/>
      <c r="B9" s="65" t="s">
        <v>20</v>
      </c>
      <c r="C9" s="31" t="s">
        <v>21</v>
      </c>
      <c r="D9" s="78">
        <v>656224935</v>
      </c>
      <c r="E9" s="78">
        <v>0</v>
      </c>
      <c r="F9" s="78">
        <f t="shared" si="3"/>
        <v>656224935</v>
      </c>
      <c r="G9" s="79">
        <v>20761171.48</v>
      </c>
      <c r="H9" s="79">
        <v>23320169.43</v>
      </c>
      <c r="I9" s="79">
        <v>29386385.010000002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80">
        <f>SUM(G9:R9)</f>
        <v>73467725.920000002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71"/>
      <c r="B10" s="65" t="s">
        <v>22</v>
      </c>
      <c r="C10" s="31" t="s">
        <v>162</v>
      </c>
      <c r="D10" s="78">
        <v>0</v>
      </c>
      <c r="E10" s="78">
        <v>0</v>
      </c>
      <c r="F10" s="78">
        <f t="shared" si="3"/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80">
        <f t="shared" ref="S10" si="4">SUM(G10:R10)</f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4">
      <c r="A11" s="71"/>
      <c r="B11" s="65" t="s">
        <v>23</v>
      </c>
      <c r="C11" s="31" t="s">
        <v>119</v>
      </c>
      <c r="D11" s="78">
        <v>438703637</v>
      </c>
      <c r="E11" s="78">
        <v>0</v>
      </c>
      <c r="F11" s="78">
        <f t="shared" si="3"/>
        <v>438703637</v>
      </c>
      <c r="G11" s="79">
        <v>3818352.5</v>
      </c>
      <c r="H11" s="79">
        <v>11640786.32</v>
      </c>
      <c r="I11" s="79">
        <v>14749210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80">
        <f>SUM(G11:R11)</f>
        <v>30208348.82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4">
      <c r="A12" s="71"/>
      <c r="B12" s="65" t="s">
        <v>24</v>
      </c>
      <c r="C12" s="31" t="s">
        <v>120</v>
      </c>
      <c r="D12" s="78">
        <v>286465028</v>
      </c>
      <c r="E12" s="78">
        <v>0</v>
      </c>
      <c r="F12" s="78">
        <f t="shared" si="3"/>
        <v>286465028</v>
      </c>
      <c r="G12" s="79">
        <v>21816480.649999999</v>
      </c>
      <c r="H12" s="79">
        <v>22712874.48</v>
      </c>
      <c r="I12" s="79">
        <v>22954227.309999999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80">
        <f>SUM(G12:R12)</f>
        <v>67483582.439999998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4">
      <c r="A13" s="71"/>
      <c r="B13" s="72"/>
      <c r="C13" s="31"/>
      <c r="D13" s="78"/>
      <c r="E13" s="78"/>
      <c r="F13" s="78"/>
      <c r="G13" s="78">
        <v>0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69" t="s">
        <v>25</v>
      </c>
      <c r="B14" s="72"/>
      <c r="C14" s="30" t="s">
        <v>26</v>
      </c>
      <c r="D14" s="81">
        <f>+D16+D17+D18+D19+D20+D21+D22+D23+D24</f>
        <v>759164052</v>
      </c>
      <c r="E14" s="81">
        <f>+E16+E17+E18+E19+E20+E21+E22+E23+E24</f>
        <v>0</v>
      </c>
      <c r="F14" s="81">
        <f>+F16+F17+F18+F19+F20+F21+F22+F23+F24</f>
        <v>759164052</v>
      </c>
      <c r="G14" s="81">
        <f>+G16+G17+G18+G19+G20+G21+G22+G23+G24</f>
        <v>31657194.34</v>
      </c>
      <c r="H14" s="82">
        <f t="shared" ref="H14:O14" si="5">H16+H17+H18+H19+H20+H21+H22+H23+H24</f>
        <v>46734761.219999999</v>
      </c>
      <c r="I14" s="82">
        <f t="shared" si="5"/>
        <v>54249846.019999996</v>
      </c>
      <c r="J14" s="82">
        <f>J16+J17+J18+J19+J20+J21+J22+J23+J24</f>
        <v>0</v>
      </c>
      <c r="K14" s="82">
        <f t="shared" si="5"/>
        <v>0</v>
      </c>
      <c r="L14" s="82">
        <f t="shared" si="5"/>
        <v>0</v>
      </c>
      <c r="M14" s="82">
        <f t="shared" si="5"/>
        <v>0</v>
      </c>
      <c r="N14" s="82">
        <f t="shared" si="5"/>
        <v>0</v>
      </c>
      <c r="O14" s="82">
        <f t="shared" si="5"/>
        <v>0</v>
      </c>
      <c r="P14" s="82">
        <f t="shared" ref="P14:Q14" si="6">P16+P17+P18+P19+P20+P21+P22+P23+P24</f>
        <v>0</v>
      </c>
      <c r="Q14" s="82">
        <f t="shared" si="6"/>
        <v>0</v>
      </c>
      <c r="R14" s="82">
        <f t="shared" ref="R14" si="7">R16+R17+R18+R19+R20+R21+R22+R23+R24</f>
        <v>0</v>
      </c>
      <c r="S14" s="76">
        <f>SUM(G14:R14)</f>
        <v>132641801.58</v>
      </c>
      <c r="T14" s="45"/>
      <c r="U14"/>
      <c r="V14"/>
      <c r="W14" s="3"/>
      <c r="X14" s="11"/>
      <c r="Z14" s="90"/>
      <c r="AA14" s="91"/>
      <c r="AB14" s="91"/>
      <c r="AC14" s="91"/>
      <c r="AW14" s="7"/>
      <c r="AX14" s="7"/>
      <c r="AY14" s="7"/>
      <c r="AZ14" s="7"/>
      <c r="BA14" s="7"/>
    </row>
    <row r="15" spans="1:53" ht="18" customHeight="1" x14ac:dyDescent="0.4">
      <c r="A15" s="71"/>
      <c r="B15" s="72"/>
      <c r="C15" s="30"/>
      <c r="D15" s="81"/>
      <c r="E15" s="81"/>
      <c r="F15" s="81"/>
      <c r="G15" s="81"/>
      <c r="H15" s="82"/>
      <c r="I15" s="82"/>
      <c r="J15" s="82"/>
      <c r="K15" s="82">
        <v>0</v>
      </c>
      <c r="L15" s="82"/>
      <c r="M15" s="82"/>
      <c r="N15" s="82"/>
      <c r="O15" s="82"/>
      <c r="P15" s="82"/>
      <c r="Q15" s="82"/>
      <c r="R15" s="82"/>
      <c r="S15" s="80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71"/>
      <c r="B16" s="65" t="s">
        <v>27</v>
      </c>
      <c r="C16" s="31" t="s">
        <v>28</v>
      </c>
      <c r="D16" s="78">
        <v>93702303</v>
      </c>
      <c r="E16" s="78">
        <v>0</v>
      </c>
      <c r="F16" s="78">
        <f t="shared" ref="F16:F24" si="8">+D16+E16</f>
        <v>93702303</v>
      </c>
      <c r="G16" s="79">
        <v>5702750.0099999998</v>
      </c>
      <c r="H16" s="79">
        <v>5557502.4299999997</v>
      </c>
      <c r="I16" s="79">
        <v>8817999.4499999993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80">
        <f>SUM(G16:R16)</f>
        <v>20078251.890000001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71"/>
      <c r="B17" s="73" t="s">
        <v>29</v>
      </c>
      <c r="C17" s="31" t="s">
        <v>121</v>
      </c>
      <c r="D17" s="78">
        <v>37000000</v>
      </c>
      <c r="E17" s="78">
        <v>0</v>
      </c>
      <c r="F17" s="78">
        <f t="shared" si="8"/>
        <v>37000000</v>
      </c>
      <c r="G17" s="79">
        <v>764678.74</v>
      </c>
      <c r="H17" s="79">
        <v>754835.61</v>
      </c>
      <c r="I17" s="79">
        <v>940510.59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80">
        <f t="shared" ref="S17:S23" si="9">SUM(G17:R17)</f>
        <v>2460024.94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71"/>
      <c r="B18" s="65" t="s">
        <v>30</v>
      </c>
      <c r="C18" s="31" t="s">
        <v>31</v>
      </c>
      <c r="D18" s="78">
        <v>83500000</v>
      </c>
      <c r="E18" s="78">
        <v>0</v>
      </c>
      <c r="F18" s="78">
        <f t="shared" si="8"/>
        <v>83500000</v>
      </c>
      <c r="G18" s="79">
        <v>5164707.49</v>
      </c>
      <c r="H18" s="79">
        <v>3374152.76</v>
      </c>
      <c r="I18" s="79">
        <v>4743306.3099999996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80">
        <f t="shared" si="9"/>
        <v>13282166.559999999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4">
      <c r="A19" s="71"/>
      <c r="B19" s="65" t="s">
        <v>32</v>
      </c>
      <c r="C19" s="31" t="s">
        <v>33</v>
      </c>
      <c r="D19" s="78">
        <v>31170296</v>
      </c>
      <c r="E19" s="78">
        <v>0</v>
      </c>
      <c r="F19" s="78">
        <f t="shared" si="8"/>
        <v>31170296</v>
      </c>
      <c r="G19" s="79">
        <v>1652852.1</v>
      </c>
      <c r="H19" s="79">
        <v>2180794.12</v>
      </c>
      <c r="I19" s="79">
        <v>2836729.52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80">
        <f t="shared" si="9"/>
        <v>6670375.7400000002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4">
      <c r="A20" s="71"/>
      <c r="B20" s="65" t="s">
        <v>34</v>
      </c>
      <c r="C20" s="31" t="s">
        <v>35</v>
      </c>
      <c r="D20" s="78">
        <v>65492668</v>
      </c>
      <c r="E20" s="78">
        <v>0</v>
      </c>
      <c r="F20" s="78">
        <f t="shared" si="8"/>
        <v>65492668</v>
      </c>
      <c r="G20" s="79">
        <v>3395172.28</v>
      </c>
      <c r="H20" s="79">
        <v>4181520.64</v>
      </c>
      <c r="I20" s="79">
        <v>6488621.9199999999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80">
        <f t="shared" si="9"/>
        <v>14065314.84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4">
      <c r="A21" s="71"/>
      <c r="B21" s="65" t="s">
        <v>36</v>
      </c>
      <c r="C21" s="31" t="s">
        <v>37</v>
      </c>
      <c r="D21" s="78">
        <v>102260641</v>
      </c>
      <c r="E21" s="78">
        <v>0</v>
      </c>
      <c r="F21" s="78">
        <f t="shared" si="8"/>
        <v>102260641</v>
      </c>
      <c r="G21" s="79">
        <v>6828875.6100000003</v>
      </c>
      <c r="H21" s="79">
        <v>8823329.1500000004</v>
      </c>
      <c r="I21" s="79">
        <v>7075081.6299999999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80">
        <f t="shared" si="9"/>
        <v>22727286.390000001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71"/>
      <c r="B22" s="73" t="s">
        <v>38</v>
      </c>
      <c r="C22" s="31" t="s">
        <v>122</v>
      </c>
      <c r="D22" s="78">
        <v>92254115</v>
      </c>
      <c r="E22" s="78">
        <v>0</v>
      </c>
      <c r="F22" s="78">
        <f t="shared" si="8"/>
        <v>92254115</v>
      </c>
      <c r="G22" s="79">
        <v>1626914.31</v>
      </c>
      <c r="H22" s="79">
        <v>1422487.71</v>
      </c>
      <c r="I22" s="79">
        <v>4288673.07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80">
        <f t="shared" si="9"/>
        <v>7338075.0899999999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4">
      <c r="A23" s="71"/>
      <c r="B23" s="73" t="s">
        <v>39</v>
      </c>
      <c r="C23" s="31" t="s">
        <v>123</v>
      </c>
      <c r="D23" s="78">
        <v>206284030</v>
      </c>
      <c r="E23" s="78">
        <v>0</v>
      </c>
      <c r="F23" s="78">
        <f t="shared" si="8"/>
        <v>206284030</v>
      </c>
      <c r="G23" s="79">
        <v>3890047.64</v>
      </c>
      <c r="H23" s="79">
        <v>16219324.279999999</v>
      </c>
      <c r="I23" s="79">
        <v>12709123.689999999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80">
        <f t="shared" si="9"/>
        <v>32818495.609999999</v>
      </c>
      <c r="T23" s="45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4">
      <c r="A24" s="71"/>
      <c r="B24" s="65" t="s">
        <v>40</v>
      </c>
      <c r="C24" s="31" t="s">
        <v>124</v>
      </c>
      <c r="D24" s="78">
        <v>47499999</v>
      </c>
      <c r="E24" s="78">
        <v>0</v>
      </c>
      <c r="F24" s="78">
        <f t="shared" si="8"/>
        <v>47499999</v>
      </c>
      <c r="G24" s="79">
        <v>2631196.16</v>
      </c>
      <c r="H24" s="79">
        <v>4220814.5199999996</v>
      </c>
      <c r="I24" s="79">
        <v>6349799.8399999999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80">
        <f>SUM(G24:R24)</f>
        <v>13201810.52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71"/>
      <c r="B25" s="72"/>
      <c r="C25" s="31"/>
      <c r="D25" s="78"/>
      <c r="E25" s="78"/>
      <c r="F25" s="78"/>
      <c r="G25" s="78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69" t="s">
        <v>41</v>
      </c>
      <c r="B26" s="72"/>
      <c r="C26" s="30" t="s">
        <v>42</v>
      </c>
      <c r="D26" s="77">
        <f>D28+D29+D30+D31+D32+D33+D34+D35+D36</f>
        <v>129601000</v>
      </c>
      <c r="E26" s="77">
        <f>E28+E29+E30+E31+E32+E33+E34+E35+E36</f>
        <v>0</v>
      </c>
      <c r="F26" s="77">
        <f>F28+F29+F30+F31+F32+F33+F34+F35+F36</f>
        <v>129601000</v>
      </c>
      <c r="G26" s="77">
        <f>G28+G29+G30+G31+G32+G33+G34+G35+G36</f>
        <v>6942640.9199999999</v>
      </c>
      <c r="H26" s="77">
        <f>H28+H29+H30+H31+H32+H33+H34+H35+H36</f>
        <v>8193588.4500000002</v>
      </c>
      <c r="I26" s="77">
        <f t="shared" ref="I26:O26" si="10">I28+I29+I30+I31+I32+I33+I34+I35+I36</f>
        <v>16982277.379999999</v>
      </c>
      <c r="J26" s="77">
        <f t="shared" si="10"/>
        <v>0</v>
      </c>
      <c r="K26" s="77">
        <f>K28+K29+K30+K31+K32+K33+K34+K35+K36</f>
        <v>0</v>
      </c>
      <c r="L26" s="77">
        <f t="shared" si="10"/>
        <v>0</v>
      </c>
      <c r="M26" s="77">
        <f t="shared" si="10"/>
        <v>0</v>
      </c>
      <c r="N26" s="77">
        <f t="shared" si="10"/>
        <v>0</v>
      </c>
      <c r="O26" s="77">
        <f t="shared" si="10"/>
        <v>0</v>
      </c>
      <c r="P26" s="77">
        <f t="shared" ref="P26:Q26" si="11">P28+P29+P30+P31+P32+P33+P34+P35+P36</f>
        <v>0</v>
      </c>
      <c r="Q26" s="77">
        <f t="shared" si="11"/>
        <v>0</v>
      </c>
      <c r="R26" s="77">
        <f>R28+R29+R30+R31+R32+R33+R34+R35+R36</f>
        <v>0</v>
      </c>
      <c r="S26" s="76">
        <f>SUM(G26:R26)</f>
        <v>32118506.75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71"/>
      <c r="B27" s="72"/>
      <c r="C27" s="30"/>
      <c r="D27" s="76"/>
      <c r="E27" s="76"/>
      <c r="F27" s="76"/>
      <c r="G27" s="76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80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71"/>
      <c r="B28" s="65" t="s">
        <v>43</v>
      </c>
      <c r="C28" s="31" t="s">
        <v>44</v>
      </c>
      <c r="D28" s="78">
        <v>8450000</v>
      </c>
      <c r="E28" s="78">
        <v>0</v>
      </c>
      <c r="F28" s="78">
        <f t="shared" ref="F28:F36" si="12">+D28+E28</f>
        <v>8450000</v>
      </c>
      <c r="G28" s="79">
        <v>350236.15999999997</v>
      </c>
      <c r="H28" s="79">
        <v>234239.93</v>
      </c>
      <c r="I28" s="79">
        <v>596925.67000000004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80">
        <f>SUM(G28:R28)</f>
        <v>1181401.76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71"/>
      <c r="B29" s="65" t="s">
        <v>45</v>
      </c>
      <c r="C29" s="31" t="s">
        <v>46</v>
      </c>
      <c r="D29" s="78">
        <v>2050000</v>
      </c>
      <c r="E29" s="78">
        <v>0</v>
      </c>
      <c r="F29" s="78">
        <f t="shared" si="12"/>
        <v>2050000</v>
      </c>
      <c r="G29" s="79">
        <v>23423</v>
      </c>
      <c r="H29" s="79">
        <v>205620.26</v>
      </c>
      <c r="I29" s="79">
        <v>10050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80">
        <f t="shared" ref="S29:S34" si="13">SUM(G29:R29)</f>
        <v>239093.26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71"/>
      <c r="B30" s="65" t="s">
        <v>47</v>
      </c>
      <c r="C30" s="31" t="s">
        <v>125</v>
      </c>
      <c r="D30" s="78">
        <v>15525000</v>
      </c>
      <c r="E30" s="78">
        <v>0</v>
      </c>
      <c r="F30" s="78">
        <f t="shared" si="12"/>
        <v>15525000</v>
      </c>
      <c r="G30" s="79">
        <v>1090693</v>
      </c>
      <c r="H30" s="79">
        <v>1504502.29</v>
      </c>
      <c r="I30" s="79">
        <v>5332769.45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80">
        <f t="shared" si="13"/>
        <v>7927964.7400000002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71"/>
      <c r="B31" s="65" t="s">
        <v>48</v>
      </c>
      <c r="C31" s="31" t="s">
        <v>49</v>
      </c>
      <c r="D31" s="78">
        <v>2000000</v>
      </c>
      <c r="E31" s="78">
        <v>0</v>
      </c>
      <c r="F31" s="78">
        <f t="shared" si="12"/>
        <v>2000000</v>
      </c>
      <c r="G31" s="79">
        <v>1284.8699999999999</v>
      </c>
      <c r="H31" s="79">
        <v>12015</v>
      </c>
      <c r="I31" s="79">
        <v>16368.44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80">
        <f t="shared" si="13"/>
        <v>29668.309999999998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71"/>
      <c r="B32" s="65" t="s">
        <v>50</v>
      </c>
      <c r="C32" s="31" t="s">
        <v>126</v>
      </c>
      <c r="D32" s="78">
        <v>4000000</v>
      </c>
      <c r="E32" s="78">
        <v>0</v>
      </c>
      <c r="F32" s="78">
        <f t="shared" si="12"/>
        <v>4000000</v>
      </c>
      <c r="G32" s="79">
        <v>261647.45</v>
      </c>
      <c r="H32" s="79">
        <v>250001.2</v>
      </c>
      <c r="I32" s="79">
        <v>918420.07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80">
        <f t="shared" si="13"/>
        <v>1430068.72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71"/>
      <c r="B33" s="65" t="s">
        <v>51</v>
      </c>
      <c r="C33" s="31" t="s">
        <v>127</v>
      </c>
      <c r="D33" s="79">
        <v>400000</v>
      </c>
      <c r="E33" s="79">
        <v>0</v>
      </c>
      <c r="F33" s="78">
        <f t="shared" si="12"/>
        <v>400000</v>
      </c>
      <c r="G33" s="79">
        <v>0</v>
      </c>
      <c r="H33" s="79">
        <v>3512</v>
      </c>
      <c r="I33" s="79">
        <v>2079.0100000000002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80">
        <f t="shared" si="13"/>
        <v>5591.01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71"/>
      <c r="B34" s="65" t="s">
        <v>52</v>
      </c>
      <c r="C34" s="31" t="s">
        <v>128</v>
      </c>
      <c r="D34" s="78">
        <v>72610000</v>
      </c>
      <c r="E34" s="78">
        <v>0</v>
      </c>
      <c r="F34" s="78">
        <f t="shared" si="12"/>
        <v>72610000</v>
      </c>
      <c r="G34" s="79">
        <v>3170091.31</v>
      </c>
      <c r="H34" s="79">
        <v>3073312.23</v>
      </c>
      <c r="I34" s="79">
        <v>8318895.9500000002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80">
        <f t="shared" si="13"/>
        <v>14562299.49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71"/>
      <c r="B35" s="65" t="s">
        <v>53</v>
      </c>
      <c r="C35" s="31" t="s">
        <v>54</v>
      </c>
      <c r="D35" s="79">
        <v>0</v>
      </c>
      <c r="E35" s="79">
        <v>0</v>
      </c>
      <c r="F35" s="78">
        <f t="shared" si="12"/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80">
        <f t="shared" ref="S35" si="14">SUM(G35:R35)</f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71"/>
      <c r="B36" s="65" t="s">
        <v>55</v>
      </c>
      <c r="C36" s="31" t="s">
        <v>56</v>
      </c>
      <c r="D36" s="78">
        <v>24566000</v>
      </c>
      <c r="E36" s="78">
        <v>0</v>
      </c>
      <c r="F36" s="78">
        <f t="shared" si="12"/>
        <v>24566000</v>
      </c>
      <c r="G36" s="79">
        <v>2045265.13</v>
      </c>
      <c r="H36" s="79">
        <v>2910385.54</v>
      </c>
      <c r="I36" s="79">
        <v>1786768.79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80">
        <f>SUM(G36:R36)</f>
        <v>6742419.46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71"/>
      <c r="B37" s="65"/>
      <c r="C37" s="31"/>
      <c r="D37" s="78"/>
      <c r="E37" s="78"/>
      <c r="F37" s="78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69" t="s">
        <v>57</v>
      </c>
      <c r="B38" s="72"/>
      <c r="C38" s="30" t="s">
        <v>58</v>
      </c>
      <c r="D38" s="77">
        <f t="shared" ref="D38:F38" si="15">D40+D41+D42+D43+D44+D45+D46+D46</f>
        <v>37500000</v>
      </c>
      <c r="E38" s="77">
        <f t="shared" si="15"/>
        <v>0</v>
      </c>
      <c r="F38" s="77">
        <f t="shared" si="15"/>
        <v>37500000</v>
      </c>
      <c r="G38" s="77">
        <f t="shared" ref="G38:O38" si="16">G40+G41+G42+G43+G44+G45+G46+G46</f>
        <v>2391243.5</v>
      </c>
      <c r="H38" s="77">
        <f t="shared" si="16"/>
        <v>4231717.84</v>
      </c>
      <c r="I38" s="77">
        <f t="shared" si="16"/>
        <v>3242760</v>
      </c>
      <c r="J38" s="77">
        <f t="shared" si="16"/>
        <v>0</v>
      </c>
      <c r="K38" s="77">
        <f t="shared" si="16"/>
        <v>0</v>
      </c>
      <c r="L38" s="77">
        <f t="shared" si="16"/>
        <v>0</v>
      </c>
      <c r="M38" s="77">
        <f t="shared" si="16"/>
        <v>0</v>
      </c>
      <c r="N38" s="77">
        <f t="shared" si="16"/>
        <v>0</v>
      </c>
      <c r="O38" s="77">
        <f t="shared" si="16"/>
        <v>0</v>
      </c>
      <c r="P38" s="77">
        <f t="shared" ref="P38:Q38" si="17">P40+P41+P42+P43+P44+P45+P46+P46</f>
        <v>0</v>
      </c>
      <c r="Q38" s="77">
        <f t="shared" si="17"/>
        <v>0</v>
      </c>
      <c r="R38" s="77">
        <f t="shared" ref="R38" si="18">R40+R41+R42+R43+R44+R45+R46+R46</f>
        <v>0</v>
      </c>
      <c r="S38" s="76">
        <f>SUM(G38:R38)</f>
        <v>9865721.3399999999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71"/>
      <c r="B39" s="72"/>
      <c r="C39" s="30"/>
      <c r="D39" s="76"/>
      <c r="E39" s="76"/>
      <c r="F39" s="76"/>
      <c r="G39" s="76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80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71"/>
      <c r="B40" s="65" t="s">
        <v>59</v>
      </c>
      <c r="C40" s="31" t="s">
        <v>129</v>
      </c>
      <c r="D40" s="78">
        <v>19000000</v>
      </c>
      <c r="E40" s="78">
        <v>0</v>
      </c>
      <c r="F40" s="78">
        <f t="shared" ref="F40:F46" si="19">+D40+E40</f>
        <v>19000000</v>
      </c>
      <c r="G40" s="79">
        <v>817083.5</v>
      </c>
      <c r="H40" s="79">
        <v>2665117.84</v>
      </c>
      <c r="I40" s="79">
        <v>1703600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80">
        <f>SUM(G40:R40)</f>
        <v>5185801.34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71"/>
      <c r="B41" s="65" t="s">
        <v>60</v>
      </c>
      <c r="C41" s="31" t="s">
        <v>130</v>
      </c>
      <c r="D41" s="79">
        <v>0</v>
      </c>
      <c r="E41" s="79">
        <v>0</v>
      </c>
      <c r="F41" s="78">
        <f t="shared" si="19"/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80">
        <f t="shared" ref="S41:S45" si="20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71"/>
      <c r="B42" s="65" t="s">
        <v>61</v>
      </c>
      <c r="C42" s="31" t="s">
        <v>131</v>
      </c>
      <c r="D42" s="79">
        <v>0</v>
      </c>
      <c r="E42" s="79">
        <v>0</v>
      </c>
      <c r="F42" s="78">
        <f t="shared" si="19"/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80">
        <f t="shared" si="20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71"/>
      <c r="B43" s="65" t="s">
        <v>62</v>
      </c>
      <c r="C43" s="31" t="s">
        <v>132</v>
      </c>
      <c r="D43" s="79">
        <v>0</v>
      </c>
      <c r="E43" s="79">
        <v>0</v>
      </c>
      <c r="F43" s="78">
        <f t="shared" si="19"/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80">
        <f t="shared" si="20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71"/>
      <c r="B44" s="65" t="s">
        <v>63</v>
      </c>
      <c r="C44" s="31" t="s">
        <v>160</v>
      </c>
      <c r="D44" s="79">
        <v>0</v>
      </c>
      <c r="E44" s="79">
        <v>0</v>
      </c>
      <c r="F44" s="78">
        <f t="shared" si="19"/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80">
        <f t="shared" si="20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71"/>
      <c r="B45" s="65" t="s">
        <v>64</v>
      </c>
      <c r="C45" s="31" t="s">
        <v>133</v>
      </c>
      <c r="D45" s="78">
        <v>18500000</v>
      </c>
      <c r="E45" s="78">
        <v>0</v>
      </c>
      <c r="F45" s="78">
        <f t="shared" si="19"/>
        <v>18500000</v>
      </c>
      <c r="G45" s="79">
        <v>1574160</v>
      </c>
      <c r="H45" s="79">
        <v>1566600</v>
      </c>
      <c r="I45" s="79">
        <v>1539160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80">
        <f t="shared" si="20"/>
        <v>4679920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71"/>
      <c r="B46" s="65" t="s">
        <v>65</v>
      </c>
      <c r="C46" s="31" t="s">
        <v>134</v>
      </c>
      <c r="D46" s="79">
        <v>0</v>
      </c>
      <c r="E46" s="79">
        <v>0</v>
      </c>
      <c r="F46" s="78">
        <f t="shared" si="19"/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80">
        <f t="shared" ref="S46:S57" si="21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71"/>
      <c r="B47" s="72"/>
      <c r="C47" s="31"/>
      <c r="D47" s="83"/>
      <c r="E47" s="83"/>
      <c r="F47" s="83"/>
      <c r="G47" s="83"/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80">
        <f t="shared" si="21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69" t="s">
        <v>66</v>
      </c>
      <c r="B48" s="72"/>
      <c r="C48" s="30" t="s">
        <v>67</v>
      </c>
      <c r="D48" s="84">
        <v>0</v>
      </c>
      <c r="E48" s="84">
        <v>0</v>
      </c>
      <c r="F48" s="84">
        <v>0</v>
      </c>
      <c r="G48" s="84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80">
        <f t="shared" si="21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71"/>
      <c r="B49" s="72"/>
      <c r="C49" s="30"/>
      <c r="D49" s="83"/>
      <c r="E49" s="83"/>
      <c r="F49" s="83"/>
      <c r="G49" s="83"/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80">
        <f t="shared" si="21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71"/>
      <c r="B50" s="65" t="s">
        <v>68</v>
      </c>
      <c r="C50" s="31" t="s">
        <v>135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80">
        <f t="shared" si="21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71"/>
      <c r="B51" s="65" t="s">
        <v>69</v>
      </c>
      <c r="C51" s="31" t="s">
        <v>136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80">
        <f t="shared" si="21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71"/>
      <c r="B52" s="65" t="s">
        <v>70</v>
      </c>
      <c r="C52" s="31" t="s">
        <v>137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80">
        <f t="shared" si="21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71"/>
      <c r="B53" s="65" t="s">
        <v>71</v>
      </c>
      <c r="C53" s="31" t="s">
        <v>138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80">
        <f t="shared" si="21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71"/>
      <c r="B54" s="65" t="s">
        <v>72</v>
      </c>
      <c r="C54" s="31" t="s">
        <v>73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  <c r="P54" s="79">
        <v>0</v>
      </c>
      <c r="Q54" s="79">
        <v>0</v>
      </c>
      <c r="R54" s="79">
        <v>0</v>
      </c>
      <c r="S54" s="80">
        <f t="shared" si="21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71"/>
      <c r="B55" s="65" t="s">
        <v>74</v>
      </c>
      <c r="C55" s="31" t="s">
        <v>139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80">
        <f t="shared" si="21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71"/>
      <c r="B56" s="65" t="s">
        <v>75</v>
      </c>
      <c r="C56" s="31" t="s">
        <v>140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>
        <v>0</v>
      </c>
      <c r="P56" s="79">
        <v>0</v>
      </c>
      <c r="Q56" s="79">
        <v>0</v>
      </c>
      <c r="R56" s="79">
        <v>0</v>
      </c>
      <c r="S56" s="80">
        <f t="shared" si="21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71"/>
      <c r="B57" s="72"/>
      <c r="C57" s="31"/>
      <c r="D57" s="83"/>
      <c r="E57" s="83"/>
      <c r="F57" s="83"/>
      <c r="G57" s="83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0">
        <f t="shared" si="21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4" t="s">
        <v>76</v>
      </c>
      <c r="B58" s="72"/>
      <c r="C58" s="30" t="s">
        <v>141</v>
      </c>
      <c r="D58" s="77">
        <f t="shared" ref="D58" si="22">D60+D61+D62+D63+D64+D65+D66+D67+D68</f>
        <v>733282700</v>
      </c>
      <c r="E58" s="77">
        <f>E60+E61+E62+E63+E64+E65+E66+E67+E68</f>
        <v>-15000000</v>
      </c>
      <c r="F58" s="77">
        <f>F60+F61+F62+F63+F64+F65+F66+F67+F68</f>
        <v>718282700</v>
      </c>
      <c r="G58" s="77">
        <f t="shared" ref="G58:N58" si="23">G60+G61+G62+G63+G64+G65+G66+G67+G68</f>
        <v>475109.97</v>
      </c>
      <c r="H58" s="77">
        <f t="shared" si="23"/>
        <v>2221654.2000000002</v>
      </c>
      <c r="I58" s="77">
        <f t="shared" si="23"/>
        <v>59903002.899999999</v>
      </c>
      <c r="J58" s="77">
        <f t="shared" si="23"/>
        <v>0</v>
      </c>
      <c r="K58" s="77">
        <f t="shared" si="23"/>
        <v>0</v>
      </c>
      <c r="L58" s="77">
        <f t="shared" si="23"/>
        <v>0</v>
      </c>
      <c r="M58" s="77">
        <f t="shared" si="23"/>
        <v>0</v>
      </c>
      <c r="N58" s="77">
        <f t="shared" si="23"/>
        <v>0</v>
      </c>
      <c r="O58" s="77">
        <f>O60+O61+O62+O63+O64+O65+O66+O67+O68</f>
        <v>0</v>
      </c>
      <c r="P58" s="77">
        <f>P60+P61+P62+P63+P64+P65+P66+P67+P68</f>
        <v>0</v>
      </c>
      <c r="Q58" s="77">
        <f>Q60+Q61+Q62+Q63+Q64+Q65+Q66+Q67+Q68</f>
        <v>0</v>
      </c>
      <c r="R58" s="77">
        <f>R60+R61+R62+R63+R64+R65+R66+R67+R68</f>
        <v>0</v>
      </c>
      <c r="S58" s="76">
        <f>SUM(G58:R58)</f>
        <v>62599767.07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71"/>
      <c r="B59" s="72"/>
      <c r="C59" s="30"/>
      <c r="D59" s="76"/>
      <c r="E59" s="76"/>
      <c r="F59" s="76"/>
      <c r="G59" s="76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80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71"/>
      <c r="B60" s="72" t="s">
        <v>77</v>
      </c>
      <c r="C60" s="31" t="s">
        <v>78</v>
      </c>
      <c r="D60" s="78">
        <v>60872169</v>
      </c>
      <c r="E60" s="78">
        <f>54000000-2000000-4000000</f>
        <v>48000000</v>
      </c>
      <c r="F60" s="78">
        <f t="shared" ref="F60:F68" si="24">+D60+E60</f>
        <v>108872169</v>
      </c>
      <c r="G60" s="79">
        <v>75871.55</v>
      </c>
      <c r="H60" s="79">
        <v>202018.77</v>
      </c>
      <c r="I60" s="79">
        <v>790596.19</v>
      </c>
      <c r="J60" s="79">
        <v>0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79">
        <v>0</v>
      </c>
      <c r="R60" s="79">
        <v>0</v>
      </c>
      <c r="S60" s="80">
        <f>SUM(G60:R60)</f>
        <v>1068486.51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71"/>
      <c r="B61" s="65" t="s">
        <v>79</v>
      </c>
      <c r="C61" s="31" t="s">
        <v>142</v>
      </c>
      <c r="D61" s="79">
        <v>9660000</v>
      </c>
      <c r="E61" s="79">
        <f>-2000000-830000</f>
        <v>-2830000</v>
      </c>
      <c r="F61" s="78">
        <f t="shared" si="24"/>
        <v>6830000</v>
      </c>
      <c r="G61" s="79">
        <v>0</v>
      </c>
      <c r="H61" s="79">
        <v>37783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79">
        <v>0</v>
      </c>
      <c r="R61" s="79">
        <v>0</v>
      </c>
      <c r="S61" s="80">
        <f>SUM(G61:R61)</f>
        <v>37783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71"/>
      <c r="B62" s="65" t="s">
        <v>80</v>
      </c>
      <c r="C62" s="31" t="s">
        <v>143</v>
      </c>
      <c r="D62" s="79">
        <v>1749991</v>
      </c>
      <c r="E62" s="79">
        <v>0</v>
      </c>
      <c r="F62" s="78">
        <f t="shared" si="24"/>
        <v>1749991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80">
        <f>SUM(G62:R62)</f>
        <v>0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71"/>
      <c r="B63" s="65" t="s">
        <v>81</v>
      </c>
      <c r="C63" s="31" t="s">
        <v>144</v>
      </c>
      <c r="D63" s="79">
        <v>63975000</v>
      </c>
      <c r="E63" s="79">
        <v>-27000000</v>
      </c>
      <c r="F63" s="78">
        <f t="shared" si="24"/>
        <v>36975000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80">
        <f>SUM(G63:R63)</f>
        <v>0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71"/>
      <c r="B64" s="65" t="s">
        <v>82</v>
      </c>
      <c r="C64" s="31" t="s">
        <v>145</v>
      </c>
      <c r="D64" s="78">
        <v>568475540</v>
      </c>
      <c r="E64" s="78">
        <v>-19000000</v>
      </c>
      <c r="F64" s="78">
        <f t="shared" si="24"/>
        <v>549475540</v>
      </c>
      <c r="G64" s="79">
        <v>399238.42</v>
      </c>
      <c r="H64" s="79">
        <v>1854238.43</v>
      </c>
      <c r="I64" s="79">
        <v>59112406.710000001</v>
      </c>
      <c r="J64" s="79">
        <v>0</v>
      </c>
      <c r="K64" s="79">
        <v>0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79">
        <v>0</v>
      </c>
      <c r="R64" s="79">
        <v>0</v>
      </c>
      <c r="S64" s="80">
        <f>SUM(G64:R64)</f>
        <v>61365883.560000002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71"/>
      <c r="B65" s="72" t="s">
        <v>83</v>
      </c>
      <c r="C65" s="31" t="s">
        <v>84</v>
      </c>
      <c r="D65" s="79">
        <v>0</v>
      </c>
      <c r="E65" s="79">
        <v>830000</v>
      </c>
      <c r="F65" s="78">
        <f t="shared" si="24"/>
        <v>830000</v>
      </c>
      <c r="G65" s="79">
        <v>0</v>
      </c>
      <c r="H65" s="79">
        <v>127614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79">
        <v>0</v>
      </c>
      <c r="O65" s="79">
        <v>0</v>
      </c>
      <c r="P65" s="79">
        <v>0</v>
      </c>
      <c r="Q65" s="79">
        <v>0</v>
      </c>
      <c r="R65" s="79">
        <v>0</v>
      </c>
      <c r="S65" s="80">
        <f t="shared" ref="S65:S77" si="25">SUM(G65:R65)</f>
        <v>127614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71"/>
      <c r="B66" s="72" t="s">
        <v>85</v>
      </c>
      <c r="C66" s="31" t="s">
        <v>86</v>
      </c>
      <c r="D66" s="77">
        <v>0</v>
      </c>
      <c r="E66" s="77">
        <v>0</v>
      </c>
      <c r="F66" s="86">
        <f t="shared" si="24"/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80">
        <f t="shared" si="25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71"/>
      <c r="B67" s="72" t="s">
        <v>87</v>
      </c>
      <c r="C67" s="31" t="s">
        <v>88</v>
      </c>
      <c r="D67" s="52">
        <v>7750000</v>
      </c>
      <c r="E67" s="52">
        <v>0</v>
      </c>
      <c r="F67" s="51">
        <f t="shared" si="24"/>
        <v>7750000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3">
        <f>SUM(G67:R67)</f>
        <v>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71"/>
      <c r="B68" s="65" t="s">
        <v>89</v>
      </c>
      <c r="C68" s="31" t="s">
        <v>146</v>
      </c>
      <c r="D68" s="52">
        <v>20800000</v>
      </c>
      <c r="E68" s="52">
        <v>-15000000</v>
      </c>
      <c r="F68" s="51">
        <f t="shared" si="24"/>
        <v>5800000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3">
        <f t="shared" si="25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71"/>
      <c r="B69" s="72"/>
      <c r="C69" s="31"/>
      <c r="D69" s="74"/>
      <c r="E69" s="74"/>
      <c r="F69" s="74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53">
        <f t="shared" si="25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69" t="s">
        <v>90</v>
      </c>
      <c r="B70" s="72"/>
      <c r="C70" s="30" t="s">
        <v>91</v>
      </c>
      <c r="D70" s="55">
        <v>0</v>
      </c>
      <c r="E70" s="49">
        <f>+E72+E73+E74+E75</f>
        <v>15000000</v>
      </c>
      <c r="F70" s="49">
        <f>+F72</f>
        <v>15000000</v>
      </c>
      <c r="G70" s="55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3">
        <f t="shared" si="25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71"/>
      <c r="B71" s="72"/>
      <c r="C71" s="30"/>
      <c r="D71" s="55"/>
      <c r="E71" s="55"/>
      <c r="F71" s="55"/>
      <c r="G71" s="55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3">
        <f t="shared" si="25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71"/>
      <c r="B72" s="65" t="s">
        <v>92</v>
      </c>
      <c r="C72" s="31" t="s">
        <v>93</v>
      </c>
      <c r="D72" s="52">
        <v>0</v>
      </c>
      <c r="E72" s="52">
        <v>15000000</v>
      </c>
      <c r="F72" s="51">
        <f t="shared" ref="F72" si="26">+D72+E72</f>
        <v>15000000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3">
        <f t="shared" si="25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71"/>
      <c r="B73" s="65" t="s">
        <v>94</v>
      </c>
      <c r="C73" s="31" t="s">
        <v>95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3">
        <f t="shared" si="25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71"/>
      <c r="B74" s="65" t="s">
        <v>96</v>
      </c>
      <c r="C74" s="31" t="s">
        <v>147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3">
        <f t="shared" si="25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71"/>
      <c r="B75" s="65" t="s">
        <v>97</v>
      </c>
      <c r="C75" s="31" t="s">
        <v>148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3">
        <f t="shared" si="25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71"/>
      <c r="B76" s="72"/>
      <c r="C76" s="31"/>
      <c r="D76" s="55"/>
      <c r="E76" s="55"/>
      <c r="F76" s="55"/>
      <c r="G76" s="55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3">
        <f t="shared" si="25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4" t="s">
        <v>98</v>
      </c>
      <c r="B77" s="72"/>
      <c r="C77" s="30" t="s">
        <v>149</v>
      </c>
      <c r="D77" s="55">
        <v>0</v>
      </c>
      <c r="E77" s="55">
        <v>0</v>
      </c>
      <c r="F77" s="55">
        <v>0</v>
      </c>
      <c r="G77" s="55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3">
        <f t="shared" si="25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71"/>
      <c r="B78" s="72"/>
      <c r="C78" s="30"/>
      <c r="D78" s="55"/>
      <c r="E78" s="55"/>
      <c r="F78" s="55"/>
      <c r="G78" s="55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3">
        <f t="shared" ref="S78:S86" si="27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71"/>
      <c r="B79" s="72" t="s">
        <v>99</v>
      </c>
      <c r="C79" s="31" t="s">
        <v>100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3">
        <f t="shared" si="27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71"/>
      <c r="B80" s="65" t="s">
        <v>101</v>
      </c>
      <c r="C80" s="31" t="s">
        <v>161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3">
        <f t="shared" si="27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71"/>
      <c r="B81" s="72"/>
      <c r="C81" s="31"/>
      <c r="D81" s="55"/>
      <c r="E81" s="55"/>
      <c r="F81" s="55"/>
      <c r="G81" s="55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3">
        <f t="shared" si="27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69" t="s">
        <v>102</v>
      </c>
      <c r="B82" s="72"/>
      <c r="C82" s="30" t="s">
        <v>103</v>
      </c>
      <c r="D82" s="55">
        <v>0</v>
      </c>
      <c r="E82" s="55">
        <v>0</v>
      </c>
      <c r="F82" s="55">
        <v>0</v>
      </c>
      <c r="G82" s="55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3">
        <f t="shared" si="27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71"/>
      <c r="B83" s="72"/>
      <c r="C83" s="30"/>
      <c r="D83" s="55"/>
      <c r="E83" s="55"/>
      <c r="F83" s="55"/>
      <c r="G83" s="55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3">
        <f t="shared" si="27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71"/>
      <c r="B84" s="65" t="s">
        <v>104</v>
      </c>
      <c r="C84" s="31" t="s">
        <v>150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3">
        <f t="shared" si="27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71"/>
      <c r="B85" s="65" t="s">
        <v>105</v>
      </c>
      <c r="C85" s="31" t="s">
        <v>151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3">
        <f t="shared" si="27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71"/>
      <c r="B86" s="65" t="s">
        <v>106</v>
      </c>
      <c r="C86" s="31" t="s">
        <v>152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3">
        <f t="shared" si="27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37"/>
      <c r="B87" s="35"/>
      <c r="C87" s="31"/>
      <c r="D87" s="54"/>
      <c r="E87" s="54"/>
      <c r="F87" s="54"/>
      <c r="G87" s="54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3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93" t="s">
        <v>107</v>
      </c>
      <c r="B88" s="93"/>
      <c r="C88" s="93"/>
      <c r="D88" s="58">
        <f>D6+D14+D26+D38+D58</f>
        <v>5743761785</v>
      </c>
      <c r="E88" s="58">
        <f>E6+E14+E26+E38+E58+E70</f>
        <v>0</v>
      </c>
      <c r="F88" s="58">
        <f>F6+F14+F26+F38+F58+F70</f>
        <v>5743761785</v>
      </c>
      <c r="G88" s="58">
        <f>G6+G14+G26+G38+G58</f>
        <v>243596740.38999999</v>
      </c>
      <c r="H88" s="59">
        <f>H82+H77+H70+H58+H38+H26+H14+H6</f>
        <v>278833268.05000001</v>
      </c>
      <c r="I88" s="59">
        <f t="shared" ref="I88:O88" si="28">I82+I77+I70+I58+I38+I26+I14+I6</f>
        <v>366610446.70000005</v>
      </c>
      <c r="J88" s="59">
        <f t="shared" si="28"/>
        <v>0</v>
      </c>
      <c r="K88" s="59">
        <f t="shared" si="28"/>
        <v>0</v>
      </c>
      <c r="L88" s="59">
        <f t="shared" si="28"/>
        <v>0</v>
      </c>
      <c r="M88" s="59">
        <f t="shared" si="28"/>
        <v>0</v>
      </c>
      <c r="N88" s="59">
        <f t="shared" si="28"/>
        <v>0</v>
      </c>
      <c r="O88" s="59">
        <f t="shared" si="28"/>
        <v>0</v>
      </c>
      <c r="P88" s="59">
        <f t="shared" ref="P88" si="29">P82+P77+P70+P58+P38+P26+P14+P6</f>
        <v>0</v>
      </c>
      <c r="Q88" s="59">
        <f>Q82+Q77+Q70+Q58+Q38+Q26+Q14+Q6</f>
        <v>0</v>
      </c>
      <c r="R88" s="59">
        <f>R82+R77+R70+R58+R38+R26+R14+R6</f>
        <v>0</v>
      </c>
      <c r="S88" s="59">
        <f>SUM(G88:R88)</f>
        <v>889040455.1400001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38"/>
      <c r="B89" s="36"/>
      <c r="C89" s="30"/>
      <c r="D89" s="60"/>
      <c r="E89" s="60"/>
      <c r="F89" s="60"/>
      <c r="G89" s="60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53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4">
        <v>4</v>
      </c>
      <c r="B90" s="65"/>
      <c r="C90" s="30" t="s">
        <v>108</v>
      </c>
      <c r="D90" s="55">
        <v>0</v>
      </c>
      <c r="E90" s="55">
        <v>0</v>
      </c>
      <c r="F90" s="55">
        <v>0</v>
      </c>
      <c r="G90" s="55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3">
        <f t="shared" ref="S90:S104" si="30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66"/>
      <c r="B91" s="65"/>
      <c r="C91" s="30"/>
      <c r="D91" s="55"/>
      <c r="E91" s="55"/>
      <c r="F91" s="55"/>
      <c r="G91" s="55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3">
        <f t="shared" si="30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4" t="s">
        <v>109</v>
      </c>
      <c r="B92" s="65"/>
      <c r="C92" s="30" t="s">
        <v>110</v>
      </c>
      <c r="D92" s="55">
        <v>0</v>
      </c>
      <c r="E92" s="55">
        <v>0</v>
      </c>
      <c r="F92" s="55">
        <v>0</v>
      </c>
      <c r="G92" s="55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3">
        <f t="shared" si="30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66"/>
      <c r="B93" s="65"/>
      <c r="C93" s="30"/>
      <c r="D93" s="55"/>
      <c r="E93" s="55"/>
      <c r="F93" s="55"/>
      <c r="G93" s="55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3">
        <f t="shared" si="30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66"/>
      <c r="B94" s="65" t="s">
        <v>111</v>
      </c>
      <c r="C94" s="31" t="s">
        <v>153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3">
        <f t="shared" si="30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66"/>
      <c r="B95" s="65" t="s">
        <v>112</v>
      </c>
      <c r="C95" s="31" t="s">
        <v>154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3">
        <f t="shared" si="30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66"/>
      <c r="B96" s="65"/>
      <c r="C96" s="31"/>
      <c r="D96" s="55"/>
      <c r="E96" s="55"/>
      <c r="F96" s="55"/>
      <c r="G96" s="55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3">
        <f t="shared" si="30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4" t="s">
        <v>113</v>
      </c>
      <c r="B97" s="65"/>
      <c r="C97" s="33" t="s">
        <v>114</v>
      </c>
      <c r="D97" s="55">
        <v>0</v>
      </c>
      <c r="E97" s="55">
        <v>0</v>
      </c>
      <c r="F97" s="55">
        <v>0</v>
      </c>
      <c r="G97" s="55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3">
        <f t="shared" si="30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66"/>
      <c r="B98" s="65"/>
      <c r="C98" s="33"/>
      <c r="D98" s="55"/>
      <c r="E98" s="55"/>
      <c r="F98" s="55"/>
      <c r="G98" s="55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3">
        <f t="shared" si="30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66"/>
      <c r="B99" s="65" t="s">
        <v>115</v>
      </c>
      <c r="C99" s="34" t="s">
        <v>155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3">
        <f t="shared" si="30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66"/>
      <c r="B100" s="65" t="s">
        <v>116</v>
      </c>
      <c r="C100" s="34" t="s">
        <v>156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3">
        <f t="shared" si="30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66"/>
      <c r="B101" s="65"/>
      <c r="C101" s="34"/>
      <c r="D101" s="55"/>
      <c r="E101" s="55"/>
      <c r="F101" s="55"/>
      <c r="G101" s="55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3">
        <f t="shared" si="30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4" t="s">
        <v>117</v>
      </c>
      <c r="B102" s="65"/>
      <c r="C102" s="33" t="s">
        <v>157</v>
      </c>
      <c r="D102" s="55">
        <v>0</v>
      </c>
      <c r="E102" s="55">
        <v>0</v>
      </c>
      <c r="F102" s="55">
        <v>0</v>
      </c>
      <c r="G102" s="55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3">
        <f t="shared" si="30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66"/>
      <c r="B103" s="65"/>
      <c r="C103" s="30"/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3">
        <f t="shared" si="30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67"/>
      <c r="B104" s="68" t="s">
        <v>118</v>
      </c>
      <c r="C104" s="32" t="s">
        <v>158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49">
        <v>0</v>
      </c>
      <c r="R104" s="49">
        <v>0</v>
      </c>
      <c r="S104" s="53">
        <f t="shared" si="30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94" t="s">
        <v>159</v>
      </c>
      <c r="B105" s="94"/>
      <c r="C105" s="94"/>
      <c r="D105" s="62">
        <f t="shared" ref="D105:F105" si="31">D88</f>
        <v>5743761785</v>
      </c>
      <c r="E105" s="62">
        <f t="shared" si="31"/>
        <v>0</v>
      </c>
      <c r="F105" s="62">
        <f t="shared" si="31"/>
        <v>5743761785</v>
      </c>
      <c r="G105" s="62">
        <f t="shared" ref="G105:O105" si="32">G88</f>
        <v>243596740.38999999</v>
      </c>
      <c r="H105" s="63">
        <f t="shared" si="32"/>
        <v>278833268.05000001</v>
      </c>
      <c r="I105" s="63">
        <f t="shared" si="32"/>
        <v>366610446.70000005</v>
      </c>
      <c r="J105" s="63">
        <f t="shared" si="32"/>
        <v>0</v>
      </c>
      <c r="K105" s="63">
        <f t="shared" si="32"/>
        <v>0</v>
      </c>
      <c r="L105" s="63">
        <f t="shared" si="32"/>
        <v>0</v>
      </c>
      <c r="M105" s="63">
        <f t="shared" si="32"/>
        <v>0</v>
      </c>
      <c r="N105" s="63">
        <f t="shared" si="32"/>
        <v>0</v>
      </c>
      <c r="O105" s="63">
        <f t="shared" si="32"/>
        <v>0</v>
      </c>
      <c r="P105" s="63">
        <f t="shared" ref="P105:Q105" si="33">P88</f>
        <v>0</v>
      </c>
      <c r="Q105" s="63">
        <f t="shared" si="33"/>
        <v>0</v>
      </c>
      <c r="R105" s="63">
        <f t="shared" ref="R105" si="34">R88</f>
        <v>0</v>
      </c>
      <c r="S105" s="63">
        <f>SUM(G105:R105)</f>
        <v>889040455.1400001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21"/>
      <c r="D110" s="40"/>
      <c r="E110" s="21"/>
      <c r="F110" s="19"/>
      <c r="G110" s="2"/>
      <c r="H110" s="1"/>
      <c r="I110" s="2"/>
      <c r="J110" s="1"/>
      <c r="K110" s="1"/>
      <c r="L110" s="1"/>
      <c r="M110" s="1"/>
      <c r="N110" s="1"/>
      <c r="O110" s="2"/>
      <c r="P110" s="43"/>
      <c r="Q110" s="42"/>
      <c r="R110" s="1"/>
      <c r="S110"/>
      <c r="T110"/>
      <c r="U110"/>
    </row>
    <row r="111" spans="1:53" s="7" customFormat="1" ht="21" customHeight="1" x14ac:dyDescent="0.35">
      <c r="A111" s="1"/>
      <c r="B111" s="1"/>
      <c r="C111" s="21"/>
      <c r="D111" s="40"/>
      <c r="E111" s="2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43"/>
      <c r="Q111" s="42"/>
      <c r="R111" s="1"/>
      <c r="S111"/>
      <c r="T111"/>
      <c r="U111"/>
    </row>
    <row r="112" spans="1:53" s="7" customFormat="1" ht="21" customHeight="1" x14ac:dyDescent="0.35">
      <c r="A112" s="1"/>
      <c r="B112" s="1"/>
      <c r="C112" s="21"/>
      <c r="D112" s="40"/>
      <c r="E112" s="21"/>
      <c r="F112" s="19"/>
      <c r="G112" s="1"/>
      <c r="H112" s="1"/>
      <c r="I112" s="1"/>
      <c r="J112" s="39"/>
      <c r="K112" s="1"/>
      <c r="L112" s="1"/>
      <c r="M112" s="1"/>
      <c r="N112" s="1"/>
      <c r="O112" s="1"/>
      <c r="P112" s="43"/>
      <c r="Q112" s="42"/>
      <c r="R112" s="1"/>
      <c r="S112"/>
      <c r="T112"/>
      <c r="U112"/>
    </row>
    <row r="113" spans="1:51" s="7" customFormat="1" ht="21" customHeight="1" x14ac:dyDescent="0.35">
      <c r="A113" s="1"/>
      <c r="B113" s="1"/>
      <c r="C113" s="21"/>
      <c r="D113" s="21"/>
      <c r="E113" s="21"/>
      <c r="F113" s="19"/>
      <c r="G113" s="1"/>
      <c r="H113" s="1"/>
      <c r="I113" s="1"/>
      <c r="J113" s="39"/>
      <c r="K113" s="1"/>
      <c r="L113" s="1"/>
      <c r="M113" s="1"/>
      <c r="N113" s="1"/>
      <c r="O113" s="1"/>
      <c r="P113" s="43"/>
      <c r="Q113" s="42"/>
      <c r="R113" s="1"/>
      <c r="S113"/>
      <c r="T113"/>
      <c r="U113"/>
    </row>
    <row r="114" spans="1:51" ht="21" customHeight="1" x14ac:dyDescent="0.35">
      <c r="A114" s="22"/>
      <c r="B114" s="22"/>
      <c r="C114" s="18"/>
      <c r="D114" s="18"/>
      <c r="E114" s="18"/>
      <c r="F114" s="1"/>
      <c r="G114" s="1"/>
      <c r="H114" s="1"/>
      <c r="I114" s="1"/>
      <c r="J114" s="23"/>
      <c r="K114" s="16"/>
      <c r="L114" s="22"/>
      <c r="M114" s="22"/>
      <c r="N114" s="1"/>
      <c r="O114" s="1"/>
      <c r="P114" s="43"/>
      <c r="Q114" s="42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22"/>
      <c r="B115" s="22"/>
      <c r="C115" s="20"/>
      <c r="D115" s="20"/>
      <c r="E115" s="20"/>
      <c r="F115" s="1"/>
      <c r="G115" s="1"/>
      <c r="H115" s="1"/>
      <c r="I115" s="1"/>
      <c r="J115" s="23"/>
      <c r="K115" s="16"/>
      <c r="L115" s="22"/>
      <c r="M115" s="22"/>
      <c r="N115" s="1"/>
      <c r="O115" s="1"/>
      <c r="P115" s="43"/>
      <c r="Q115" s="42"/>
      <c r="R115" s="1"/>
      <c r="S115"/>
      <c r="T115"/>
      <c r="U115"/>
      <c r="AW115" s="7"/>
      <c r="AX115" s="7"/>
      <c r="AY115" s="7"/>
    </row>
    <row r="116" spans="1:51" ht="15.75" customHeight="1" x14ac:dyDescent="0.35">
      <c r="A116" s="22"/>
      <c r="B116" s="22"/>
      <c r="C116" s="24"/>
      <c r="D116" s="92"/>
      <c r="E116" s="92"/>
      <c r="F116" s="92"/>
      <c r="G116" s="92"/>
      <c r="H116" s="22"/>
      <c r="I116" s="22"/>
      <c r="J116" s="22"/>
      <c r="K116" s="22"/>
      <c r="L116" s="22"/>
      <c r="M116" s="22"/>
      <c r="N116" s="22"/>
      <c r="O116" s="22"/>
      <c r="P116" s="44"/>
      <c r="Q116" s="42"/>
      <c r="R116" s="22"/>
      <c r="S116"/>
      <c r="T116"/>
      <c r="U116"/>
      <c r="AW116" s="7"/>
      <c r="AX116" s="7"/>
      <c r="AY116" s="7"/>
    </row>
    <row r="117" spans="1:51" ht="3" customHeight="1" x14ac:dyDescent="0.35">
      <c r="A117" s="22"/>
      <c r="B117" s="22"/>
      <c r="C117" s="24"/>
      <c r="D117" s="92"/>
      <c r="E117" s="92"/>
      <c r="F117" s="92"/>
      <c r="G117" s="92"/>
      <c r="H117" s="22"/>
      <c r="I117" s="22"/>
      <c r="J117" s="22"/>
      <c r="K117" s="22"/>
      <c r="L117" s="22"/>
      <c r="M117" s="22"/>
      <c r="N117" s="22"/>
      <c r="O117" s="22"/>
      <c r="P117" s="44"/>
      <c r="Q117" s="42"/>
      <c r="R117" s="22"/>
      <c r="S117"/>
      <c r="T117"/>
      <c r="U117"/>
      <c r="AW117" s="7"/>
      <c r="AX117" s="7"/>
      <c r="AY117" s="7"/>
    </row>
    <row r="118" spans="1:51" ht="232.5" customHeight="1" x14ac:dyDescent="0.35">
      <c r="A118" s="22"/>
      <c r="B118" s="22"/>
      <c r="C118" s="24"/>
      <c r="D118" s="24"/>
      <c r="E118" s="24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44"/>
      <c r="Q118" s="42"/>
      <c r="R118" s="22"/>
      <c r="S118"/>
      <c r="T118"/>
      <c r="U118"/>
      <c r="AW118" s="7"/>
      <c r="AX118" s="7"/>
      <c r="AY118" s="7"/>
    </row>
    <row r="119" spans="1:51" ht="73.5" customHeight="1" x14ac:dyDescent="0.35">
      <c r="A119" s="22"/>
      <c r="B119" s="22"/>
      <c r="C119" s="24"/>
      <c r="D119" s="24"/>
      <c r="E119" s="24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44"/>
      <c r="Q119" s="42"/>
      <c r="R119" s="22"/>
      <c r="S119"/>
      <c r="T119"/>
      <c r="U119"/>
      <c r="AW119" s="7"/>
      <c r="AX119" s="7"/>
      <c r="AY119" s="7"/>
    </row>
    <row r="120" spans="1:51" ht="12" customHeight="1" x14ac:dyDescent="0.35">
      <c r="A120" s="22"/>
      <c r="B120" s="22"/>
      <c r="C120" s="24"/>
      <c r="D120" s="24"/>
      <c r="E120" s="24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44"/>
      <c r="Q120" s="42"/>
      <c r="R120" s="22"/>
      <c r="S120"/>
      <c r="T120"/>
      <c r="U120"/>
      <c r="AW120" s="7"/>
      <c r="AX120" s="7"/>
      <c r="AY120" s="7"/>
    </row>
    <row r="121" spans="1:51" x14ac:dyDescent="0.35">
      <c r="A121" s="22"/>
      <c r="B121" s="22"/>
      <c r="C121" s="24"/>
      <c r="D121" s="24"/>
      <c r="E121" s="24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44"/>
      <c r="Q121" s="42"/>
      <c r="R121" s="22"/>
      <c r="S121"/>
      <c r="T121"/>
      <c r="U121"/>
      <c r="AW121" s="7"/>
      <c r="AX121" s="7"/>
      <c r="AY121" s="7"/>
    </row>
    <row r="122" spans="1:51" x14ac:dyDescent="0.35">
      <c r="A122" s="22"/>
      <c r="B122" s="22"/>
      <c r="C122" s="24"/>
      <c r="D122" s="24"/>
      <c r="E122" s="24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44"/>
      <c r="Q122" s="42"/>
      <c r="R122" s="22"/>
      <c r="S122"/>
      <c r="T122"/>
      <c r="U122"/>
      <c r="AW122" s="7"/>
      <c r="AX122" s="7"/>
      <c r="AY122" s="7"/>
    </row>
    <row r="123" spans="1:51" x14ac:dyDescent="0.35">
      <c r="A123" s="22"/>
      <c r="B123" s="22"/>
      <c r="C123" s="24"/>
      <c r="D123" s="24"/>
      <c r="E123" s="24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4"/>
      <c r="Q123" s="42"/>
      <c r="R123" s="22"/>
      <c r="S123"/>
      <c r="T123"/>
      <c r="U123"/>
      <c r="AW123" s="7"/>
      <c r="AX123" s="7"/>
      <c r="AY123" s="7"/>
    </row>
    <row r="124" spans="1:51" x14ac:dyDescent="0.35">
      <c r="A124" s="22"/>
      <c r="B124" s="22"/>
      <c r="C124" s="24"/>
      <c r="D124" s="24"/>
      <c r="E124" s="24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4"/>
      <c r="Q124" s="42"/>
      <c r="R124" s="22"/>
      <c r="S124"/>
      <c r="T124"/>
      <c r="U124"/>
      <c r="AW124" s="7"/>
      <c r="AX124" s="7"/>
      <c r="AY124" s="7"/>
    </row>
    <row r="125" spans="1:51" x14ac:dyDescent="0.35">
      <c r="A125" s="22"/>
      <c r="B125" s="22"/>
      <c r="C125" s="24"/>
      <c r="D125" s="24"/>
      <c r="E125" s="24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4"/>
      <c r="Q125" s="42"/>
      <c r="R125" s="22"/>
      <c r="S125"/>
      <c r="T125"/>
      <c r="U125"/>
      <c r="AW125" s="7"/>
      <c r="AX125" s="7"/>
      <c r="AY125" s="7"/>
    </row>
    <row r="126" spans="1:51" x14ac:dyDescent="0.35">
      <c r="A126" s="22"/>
      <c r="B126" s="22"/>
      <c r="C126" s="24"/>
      <c r="D126" s="24"/>
      <c r="E126" s="24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4"/>
      <c r="Q126" s="42"/>
      <c r="R126" s="22"/>
      <c r="S126"/>
      <c r="T126"/>
      <c r="U126"/>
      <c r="AW126" s="7"/>
      <c r="AX126" s="7"/>
      <c r="AY126" s="7"/>
    </row>
    <row r="127" spans="1:51" x14ac:dyDescent="0.35">
      <c r="A127" s="22"/>
      <c r="B127" s="22"/>
      <c r="C127" s="2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1"/>
      <c r="S127"/>
      <c r="T127"/>
      <c r="U127"/>
    </row>
    <row r="128" spans="1:51" x14ac:dyDescent="0.35">
      <c r="A128" s="22"/>
      <c r="B128" s="22"/>
      <c r="C128" s="24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1"/>
    </row>
    <row r="129" spans="1:18" x14ac:dyDescent="0.35">
      <c r="A129" s="22"/>
      <c r="B129" s="22"/>
      <c r="C129" s="24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1"/>
    </row>
    <row r="130" spans="1:18" x14ac:dyDescent="0.35">
      <c r="A130" s="22"/>
      <c r="B130" s="22"/>
      <c r="C130" s="24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1"/>
    </row>
    <row r="131" spans="1:18" x14ac:dyDescent="0.35">
      <c r="A131" s="22"/>
      <c r="B131" s="22"/>
      <c r="C131" s="24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1"/>
    </row>
    <row r="132" spans="1:18" x14ac:dyDescent="0.35">
      <c r="A132" s="22"/>
      <c r="B132" s="22"/>
      <c r="C132" s="24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1"/>
    </row>
    <row r="133" spans="1:18" x14ac:dyDescent="0.35">
      <c r="A133" s="22"/>
      <c r="B133" s="22"/>
      <c r="C133" s="24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1"/>
    </row>
    <row r="134" spans="1:18" x14ac:dyDescent="0.35">
      <c r="A134" s="22"/>
      <c r="B134" s="22"/>
      <c r="C134" s="24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1"/>
    </row>
    <row r="135" spans="1:18" x14ac:dyDescent="0.35">
      <c r="C135" s="24"/>
      <c r="D135" s="22"/>
      <c r="E135" s="22"/>
      <c r="F135" s="22"/>
      <c r="G135" s="22"/>
      <c r="H135" s="22"/>
      <c r="I135" s="22"/>
      <c r="N135" s="22"/>
      <c r="O135" s="22"/>
      <c r="P135" s="22"/>
      <c r="Q135" s="22"/>
      <c r="R135" s="1"/>
    </row>
    <row r="136" spans="1:18" x14ac:dyDescent="0.35">
      <c r="C136" s="24"/>
      <c r="D136" s="22"/>
      <c r="E136" s="22"/>
      <c r="F136" s="22"/>
      <c r="G136" s="22"/>
      <c r="H136" s="22"/>
      <c r="I136" s="22"/>
      <c r="N136" s="22"/>
      <c r="O136" s="22"/>
      <c r="P136" s="22"/>
      <c r="Q136" s="22"/>
      <c r="R136" s="1"/>
    </row>
    <row r="137" spans="1:18" x14ac:dyDescent="0.35">
      <c r="C137" s="24"/>
      <c r="D137" s="22"/>
      <c r="E137" s="22"/>
      <c r="F137" s="22"/>
      <c r="G137" s="22"/>
      <c r="H137" s="22"/>
      <c r="I137" s="22"/>
      <c r="N137" s="22"/>
      <c r="O137" s="22"/>
      <c r="P137" s="22"/>
      <c r="Q137" s="22"/>
      <c r="R137" s="1"/>
    </row>
    <row r="138" spans="1:18" x14ac:dyDescent="0.35">
      <c r="C138" s="24"/>
      <c r="D138" s="22"/>
      <c r="E138" s="22"/>
      <c r="F138" s="22"/>
      <c r="G138" s="22"/>
      <c r="H138" s="22"/>
      <c r="I138" s="22"/>
      <c r="N138" s="22"/>
      <c r="O138" s="22"/>
      <c r="P138" s="22"/>
      <c r="Q138" s="22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3" right="0.21" top="0.72" bottom="0.43" header="0.23622047244094499" footer="0.23622047244094499"/>
  <pageSetup scale="38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47"/>
    </row>
    <row r="9" spans="7:7" x14ac:dyDescent="0.3">
      <c r="G9" s="47"/>
    </row>
    <row r="10" spans="7:7" x14ac:dyDescent="0.3">
      <c r="G10" s="47"/>
    </row>
    <row r="11" spans="7:7" x14ac:dyDescent="0.3">
      <c r="G11" s="47"/>
    </row>
    <row r="12" spans="7:7" x14ac:dyDescent="0.3">
      <c r="G12" s="47"/>
    </row>
    <row r="13" spans="7:7" x14ac:dyDescent="0.3">
      <c r="G13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</vt:lpstr>
      <vt:lpstr>Hoja1</vt:lpstr>
      <vt:lpstr>Hoja2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2023-04-03T16:06:20Z</cp:lastPrinted>
  <dcterms:created xsi:type="dcterms:W3CDTF">2020-11-04T14:03:08Z</dcterms:created>
  <dcterms:modified xsi:type="dcterms:W3CDTF">2023-04-03T18:05:44Z</dcterms:modified>
</cp:coreProperties>
</file>